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6" windowWidth="12384" windowHeight="9312" tabRatio="838" activeTab="0"/>
  </bookViews>
  <sheets>
    <sheet name="Cashflow" sheetId="1" r:id="rId1"/>
    <sheet name="Cashflow with Graph" sheetId="2" r:id="rId2"/>
    <sheet name="Income Statement" sheetId="3" r:id="rId3"/>
    <sheet name="Balance Sheet" sheetId="4" r:id="rId4"/>
    <sheet name="Ratio Analysis" sheetId="5" r:id="rId5"/>
    <sheet name="Break-Even Analysis" sheetId="6" r:id="rId6"/>
    <sheet name="Amortization Table" sheetId="7" r:id="rId7"/>
  </sheets>
  <definedNames>
    <definedName name="Annual_interest_rate">'Amortization Table'!$C$8</definedName>
    <definedName name="Beg.Bal">IF('Amortization Table'!IU1&lt;&gt;"",'Amortization Table'!D65536,"")</definedName>
    <definedName name="Calculated_payment">'Amortization Table'!$C$14</definedName>
    <definedName name="Cum.Interest">IF('Amortization Table'!IQ1&lt;&gt;"",'Amortization Table'!A65536+'Amortization Table'!IT1,"")</definedName>
    <definedName name="Ending.Balance">IF('Amortization Table'!IR1&lt;&gt;"",'Amortization Table'!IT1-'Amortization Table'!IV1,"")</definedName>
    <definedName name="Entered_payment">'Amortization Table'!$C$13</definedName>
    <definedName name="First_payment_due">'Amortization Table'!$C$11</definedName>
    <definedName name="First_payment_no">'Amortization Table'!$C$17</definedName>
    <definedName name="Interest" localSheetId="1">IF('Amortization Table'!IT1&lt;&gt;"",'Amortization Table'!IV1*'Cashflow with Graph'!Periodic_rate,"")</definedName>
    <definedName name="Interest">IF('Amortization Table'!IT1&lt;&gt;"",'Amortization Table'!IV1*Periodic_rate,"")</definedName>
    <definedName name="Loan_amount">'Amortization Table'!$C$7</definedName>
    <definedName name="payment.Num" localSheetId="1">IF(OR('Amortization Table'!A65536="",'Amortization Table'!A65536='Cashflow with Graph'!Total_payments),"",'Amortization Table'!A65536+1)</definedName>
    <definedName name="payment.Num">IF(OR('Amortization Table'!A65536="",'Amortization Table'!A65536=Total_payments),"",'Amortization Table'!A65536+1)</definedName>
    <definedName name="Payments_per_year">'Amortization Table'!$C$10</definedName>
    <definedName name="Periodic_rate" localSheetId="1">Annual_interest_rate/Payments_per_year</definedName>
    <definedName name="Periodic_rate">Annual_interest_rate/Payments_per_year</definedName>
    <definedName name="Pmt_to_use">'Amortization Table'!$C$16</definedName>
    <definedName name="Principal" localSheetId="1">IF('Amortization Table'!IS1&lt;&gt;"",MIN('Amortization Table'!IU1,Pmt_to_use-'Amortization Table'!IV1),"")</definedName>
    <definedName name="Principal">IF('Amortization Table'!IS1&lt;&gt;"",MIN('Amortization Table'!IU1,Pmt_to_use-'Amortization Table'!IV1),"")</definedName>
    <definedName name="_xlnm.Print_Area" localSheetId="6">'Amortization Table'!$A$1:$G$45</definedName>
    <definedName name="_xlnm.Print_Area" localSheetId="0">'Cashflow'!$A$1:$Q$41</definedName>
    <definedName name="_xlnm.Print_Area" localSheetId="1">'Cashflow with Graph'!$A$1:$Q$59</definedName>
    <definedName name="Show.Date" localSheetId="1">IF('Amortization Table'!IV1&lt;&gt;"",DATE(YEAR(First_payment_due),MONTH(First_payment_due)+('Amortization Table'!IV1-1)*12/Payments_per_year,DAY(First_payment_due)),"")</definedName>
    <definedName name="Show.Date">IF('Amortization Table'!IV1&lt;&gt;"",DATE(YEAR(First_payment_due),MONTH(First_payment_due)+('Amortization Table'!IV1-1)*12/Payments_per_year,DAY(First_payment_due)),"")</definedName>
    <definedName name="Table_beg_bal">'Amortization Table'!$G$16</definedName>
    <definedName name="Table_prior_interest">'Amortization Table'!$G$17</definedName>
    <definedName name="Table_start_date">'Amortization Table'!$G$7</definedName>
    <definedName name="Table_start_pmt">'Amortization Table'!$G$8</definedName>
    <definedName name="Term_in_years">'Amortization Table'!$C$9</definedName>
    <definedName name="Total_payments" localSheetId="1">Payments_per_year*Term_in_years</definedName>
    <definedName name="Total_payments">Payments_per_year*Term_in_years</definedName>
  </definedNames>
  <calcPr fullCalcOnLoad="1"/>
</workbook>
</file>

<file path=xl/comments6.xml><?xml version="1.0" encoding="utf-8"?>
<comments xmlns="http://schemas.openxmlformats.org/spreadsheetml/2006/main">
  <authors>
    <author>Microsoft</author>
  </authors>
  <commentList>
    <comment ref="C31" authorId="0">
      <text>
        <r>
          <rPr>
            <b/>
            <sz val="8"/>
            <rFont val="Tahoma"/>
            <family val="0"/>
          </rPr>
          <t>Breakeven Sales Level = 
Total Fixed Expenses/ ((100-Total Variable Exp%)/100)</t>
        </r>
      </text>
    </comment>
    <comment ref="C29" authorId="0">
      <text>
        <r>
          <rPr>
            <b/>
            <sz val="8"/>
            <rFont val="Tahoma"/>
            <family val="0"/>
          </rPr>
          <t>Total will be calculated automatically.</t>
        </r>
      </text>
    </comment>
    <comment ref="D30"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<sst xmlns="http://schemas.openxmlformats.org/spreadsheetml/2006/main" count="316" uniqueCount="219">
  <si>
    <t>Sales Increase</t>
  </si>
  <si>
    <t>Date</t>
  </si>
  <si>
    <t>Pre Start-up</t>
  </si>
  <si>
    <t>Month\Year</t>
  </si>
  <si>
    <t>Jan</t>
  </si>
  <si>
    <t>Feb</t>
  </si>
  <si>
    <t>Mar</t>
  </si>
  <si>
    <t>Apr</t>
  </si>
  <si>
    <t>May</t>
  </si>
  <si>
    <t>Aug</t>
  </si>
  <si>
    <t>Sep</t>
  </si>
  <si>
    <t>Oct</t>
  </si>
  <si>
    <t>Nov</t>
  </si>
  <si>
    <t>Dec</t>
  </si>
  <si>
    <t>TOTAL</t>
  </si>
  <si>
    <t>Revenue:</t>
  </si>
  <si>
    <t>Estimate</t>
  </si>
  <si>
    <t>Year 2</t>
  </si>
  <si>
    <t xml:space="preserve">  Cash on Hand</t>
  </si>
  <si>
    <t>Year 3</t>
  </si>
  <si>
    <t xml:space="preserve">  Cash Sales</t>
  </si>
  <si>
    <t>Inflation</t>
  </si>
  <si>
    <t>Total Cash Receipts</t>
  </si>
  <si>
    <t>Total Cash Available</t>
  </si>
  <si>
    <t>Cash Paid Out</t>
  </si>
  <si>
    <t xml:space="preserve">  Outside Services</t>
  </si>
  <si>
    <t xml:space="preserve">  Rent</t>
  </si>
  <si>
    <t xml:space="preserve">  Utilities</t>
  </si>
  <si>
    <t xml:space="preserve">  Subtotal</t>
  </si>
  <si>
    <t xml:space="preserve">  Other Start-up Costs</t>
  </si>
  <si>
    <t xml:space="preserve">  Reserve or Escrow</t>
  </si>
  <si>
    <t xml:space="preserve">  Owners Withdrawal</t>
  </si>
  <si>
    <t>Total Cash Paid</t>
  </si>
  <si>
    <t>Cash Position</t>
  </si>
  <si>
    <t>Assets</t>
  </si>
  <si>
    <t>Liabilities</t>
  </si>
  <si>
    <t>Current Assets:</t>
  </si>
  <si>
    <t xml:space="preserve">  Accounts Receivable</t>
  </si>
  <si>
    <t>Supplies</t>
  </si>
  <si>
    <t>Total Liabilities</t>
  </si>
  <si>
    <t>Total Assets</t>
  </si>
  <si>
    <t>Amortization Table</t>
  </si>
  <si>
    <t>1) To use the table, simply change any of the values in the "inital data" area of the worksheet.</t>
  </si>
  <si>
    <t>2) To print the table, just choose "Print" from the "File" menu. The print area is already defined.</t>
  </si>
  <si>
    <t>Initial Data</t>
  </si>
  <si>
    <t>LOAN DATA</t>
  </si>
  <si>
    <t>TABLE DATA</t>
  </si>
  <si>
    <t>Loan amount:</t>
  </si>
  <si>
    <t>Table starts at date:</t>
  </si>
  <si>
    <t>Annual interest rate:</t>
  </si>
  <si>
    <t>or at payment number:</t>
  </si>
  <si>
    <t>Term in years:</t>
  </si>
  <si>
    <t>Payments per year:</t>
  </si>
  <si>
    <t>First payment due:</t>
  </si>
  <si>
    <t>PERIODIC PAYMENT</t>
  </si>
  <si>
    <t>Entered payment:</t>
  </si>
  <si>
    <t xml:space="preserve">  The table uses the calculated periodic payment amount</t>
  </si>
  <si>
    <t>Calculated payment:</t>
  </si>
  <si>
    <t xml:space="preserve">  unless you enter a value for "Entered payment".</t>
  </si>
  <si>
    <t>CALCULATIONS</t>
  </si>
  <si>
    <t>Use payment of:</t>
  </si>
  <si>
    <t>1st payment in table:</t>
  </si>
  <si>
    <t>Table</t>
  </si>
  <si>
    <t>Payment</t>
  </si>
  <si>
    <t>Beginning</t>
  </si>
  <si>
    <t>Ending</t>
  </si>
  <si>
    <t>Cumulative</t>
  </si>
  <si>
    <t>No.</t>
  </si>
  <si>
    <t>Balance</t>
  </si>
  <si>
    <t>Interest</t>
  </si>
  <si>
    <t>Principal</t>
  </si>
  <si>
    <t xml:space="preserve">  Loan Payment</t>
  </si>
  <si>
    <t>June</t>
  </si>
  <si>
    <t>July</t>
  </si>
  <si>
    <t>Year 1</t>
  </si>
  <si>
    <t>REVENUES</t>
  </si>
  <si>
    <t>Cost of Goods Sold (COGS)</t>
  </si>
  <si>
    <t>Gross Profit</t>
  </si>
  <si>
    <t>EXPENSES</t>
  </si>
  <si>
    <t>Advertising</t>
  </si>
  <si>
    <t>Telephone</t>
  </si>
  <si>
    <t>Utilities</t>
  </si>
  <si>
    <t>Insurance</t>
  </si>
  <si>
    <t>Depreciation</t>
  </si>
  <si>
    <t xml:space="preserve">   Less Income Taxes</t>
  </si>
  <si>
    <t xml:space="preserve">  Office Supplies</t>
  </si>
  <si>
    <t xml:space="preserve">  Supplies</t>
  </si>
  <si>
    <t>Forecast</t>
  </si>
  <si>
    <t xml:space="preserve">  GP%</t>
  </si>
  <si>
    <t xml:space="preserve">  Sales Growth</t>
  </si>
  <si>
    <t>Repairs &amp; Maintenance</t>
  </si>
  <si>
    <t xml:space="preserve">      Expenses %</t>
  </si>
  <si>
    <t>Adjustments to Cash Flow</t>
  </si>
  <si>
    <t xml:space="preserve">   Depreciation</t>
  </si>
  <si>
    <t xml:space="preserve">   Interest</t>
  </si>
  <si>
    <t>Total Adjusted Cash Flow</t>
  </si>
  <si>
    <t>Less Owner Draws</t>
  </si>
  <si>
    <t>NET ADJUSTED CASH FLOW</t>
  </si>
  <si>
    <t>Less Long Term Debt</t>
  </si>
  <si>
    <t xml:space="preserve">  Proposed</t>
  </si>
  <si>
    <t xml:space="preserve">  Existing</t>
  </si>
  <si>
    <t>Total Long Term Debt Service</t>
  </si>
  <si>
    <t>Excess</t>
  </si>
  <si>
    <t>Coverage</t>
  </si>
  <si>
    <t>Proposed Debt Structure</t>
  </si>
  <si>
    <t>Existing Debt</t>
  </si>
  <si>
    <t>Amount</t>
  </si>
  <si>
    <t>Rate</t>
  </si>
  <si>
    <t>Term</t>
  </si>
  <si>
    <t>Tax</t>
  </si>
  <si>
    <t>Return</t>
  </si>
  <si>
    <t>Balance Sheet</t>
  </si>
  <si>
    <t xml:space="preserve">  Cash</t>
  </si>
  <si>
    <t xml:space="preserve">  Contracts</t>
  </si>
  <si>
    <t xml:space="preserve">  Inventory</t>
  </si>
  <si>
    <t xml:space="preserve">  Pre Paid Expenses</t>
  </si>
  <si>
    <t xml:space="preserve">  Other</t>
  </si>
  <si>
    <t>Fixed Assets</t>
  </si>
  <si>
    <t xml:space="preserve">  Land </t>
  </si>
  <si>
    <t xml:space="preserve">  Fixtures - Improvements</t>
  </si>
  <si>
    <t xml:space="preserve">  Building</t>
  </si>
  <si>
    <t xml:space="preserve">  Equipment</t>
  </si>
  <si>
    <t xml:space="preserve">  Vehicles</t>
  </si>
  <si>
    <t xml:space="preserve">         </t>
  </si>
  <si>
    <t xml:space="preserve">     Total Current Assets</t>
  </si>
  <si>
    <t xml:space="preserve">     Total Fixed Assets</t>
  </si>
  <si>
    <t>Current Liabilities</t>
  </si>
  <si>
    <t xml:space="preserve">  Trade Payables</t>
  </si>
  <si>
    <t xml:space="preserve">     Total Current Liabilities</t>
  </si>
  <si>
    <t xml:space="preserve">     Total LTD</t>
  </si>
  <si>
    <t>Owners Equity</t>
  </si>
  <si>
    <t>Liabilities + Equity</t>
  </si>
  <si>
    <t>Ratio Analysis</t>
  </si>
  <si>
    <t>Current</t>
  </si>
  <si>
    <t>Debt-to-Worth</t>
  </si>
  <si>
    <t>Gross Margin</t>
  </si>
  <si>
    <t>Cash Coverage</t>
  </si>
  <si>
    <t>Inventory Days</t>
  </si>
  <si>
    <t>Rec. Days</t>
  </si>
  <si>
    <t>Payable Days</t>
  </si>
  <si>
    <t>Accrual Days</t>
  </si>
  <si>
    <t>Operating Cycle</t>
  </si>
  <si>
    <t>Other</t>
  </si>
  <si>
    <t xml:space="preserve">  Accum. Depreciation</t>
  </si>
  <si>
    <t>RMA</t>
  </si>
  <si>
    <t xml:space="preserve">  Credit Card Payment</t>
  </si>
  <si>
    <t>TOTAL EXPENSES</t>
  </si>
  <si>
    <t>NET INCOME before Taxes</t>
  </si>
  <si>
    <t>NET INCOME after Taxes</t>
  </si>
  <si>
    <t>Income Statement</t>
  </si>
  <si>
    <t xml:space="preserve">  </t>
  </si>
  <si>
    <t>Rent</t>
  </si>
  <si>
    <t>Break-Even Analysis</t>
  </si>
  <si>
    <t>Cost Description</t>
  </si>
  <si>
    <t>Fixed Costs ($)</t>
  </si>
  <si>
    <t>Variable Expenses (%)</t>
  </si>
  <si>
    <t>Inventory or Materials</t>
  </si>
  <si>
    <t>Direct labor (includes payroll taxes)</t>
  </si>
  <si>
    <t>Other expenses</t>
  </si>
  <si>
    <t>Salaries (includes payroll taxes)</t>
  </si>
  <si>
    <t>Repairs &amp; maintenance</t>
  </si>
  <si>
    <t>Car, delivery and travel</t>
  </si>
  <si>
    <t>Accounting and legal</t>
  </si>
  <si>
    <t>Taxes (Real estate, etc.)</t>
  </si>
  <si>
    <t>Other (specify)</t>
  </si>
  <si>
    <t>Miscellaneous expenses</t>
  </si>
  <si>
    <t>Principal portion of debt payment</t>
  </si>
  <si>
    <t>Owner's draw</t>
  </si>
  <si>
    <t>Total Fixed Expenses</t>
  </si>
  <si>
    <t>Total Variable Expenses</t>
  </si>
  <si>
    <t>Enter your company name here</t>
  </si>
  <si>
    <t>Breakeven Sales level   =</t>
  </si>
  <si>
    <t xml:space="preserve">  Trade Shows</t>
  </si>
  <si>
    <t xml:space="preserve">  Other Start-Up Costs</t>
  </si>
  <si>
    <t xml:space="preserve">  Training</t>
  </si>
  <si>
    <t xml:space="preserve">  Phone</t>
  </si>
  <si>
    <t xml:space="preserve">  Taxes Real Estate</t>
  </si>
  <si>
    <t xml:space="preserve">  Taxes Income</t>
  </si>
  <si>
    <t xml:space="preserve">  Internet</t>
  </si>
  <si>
    <t xml:space="preserve">  Commercial Loan Payment</t>
  </si>
  <si>
    <t xml:space="preserve">  Employee Wages</t>
  </si>
  <si>
    <t xml:space="preserve">  Employee Benefits</t>
  </si>
  <si>
    <t xml:space="preserve">  Inventory Purchases</t>
  </si>
  <si>
    <t xml:space="preserve">  Collections from Credit Accounts</t>
  </si>
  <si>
    <t xml:space="preserve">  Loan or other Cash Injection</t>
  </si>
  <si>
    <t xml:space="preserve">  Vehicle Purchase</t>
  </si>
  <si>
    <t xml:space="preserve">  Equipment Purchase</t>
  </si>
  <si>
    <t xml:space="preserve">  Travel, Gas &amp; Delivery</t>
  </si>
  <si>
    <t xml:space="preserve">  Accounting &amp; Legal</t>
  </si>
  <si>
    <t>Cashflow</t>
  </si>
  <si>
    <t>Cash Flow Coverage Comparison</t>
  </si>
  <si>
    <t>Monthly Payment</t>
  </si>
  <si>
    <t>Payment Per Year</t>
  </si>
  <si>
    <t>Quick or Acid Test</t>
  </si>
  <si>
    <t xml:space="preserve">  Currently Payable Long Term Debt</t>
  </si>
  <si>
    <t xml:space="preserve">  LTD</t>
  </si>
  <si>
    <t xml:space="preserve">  Note Payable</t>
  </si>
  <si>
    <t>Dec. 31st</t>
  </si>
  <si>
    <t>Long Term Liabilities</t>
  </si>
  <si>
    <r>
      <t>from the</t>
    </r>
    <r>
      <rPr>
        <sz val="12"/>
        <rFont val="Arial"/>
        <family val="2"/>
      </rPr>
      <t xml:space="preserve"> </t>
    </r>
    <r>
      <rPr>
        <b/>
        <sz val="12"/>
        <rFont val="Arial"/>
        <family val="2"/>
      </rPr>
      <t>Balance Sheet</t>
    </r>
  </si>
  <si>
    <r>
      <t xml:space="preserve">from the </t>
    </r>
    <r>
      <rPr>
        <b/>
        <sz val="12"/>
        <rFont val="Arial"/>
        <family val="2"/>
      </rPr>
      <t>Income Statement</t>
    </r>
  </si>
  <si>
    <t>Sales - Gross Receipts</t>
  </si>
  <si>
    <t>Net Margin - before taxes</t>
  </si>
  <si>
    <t xml:space="preserve">  Other Payables</t>
  </si>
  <si>
    <t>ROE</t>
  </si>
  <si>
    <t>Employee Benefits</t>
  </si>
  <si>
    <t>Car &amp; Truck</t>
  </si>
  <si>
    <t>Commissions &amp; Fees</t>
  </si>
  <si>
    <t>Contract Labor</t>
  </si>
  <si>
    <t>Depletion</t>
  </si>
  <si>
    <t>Legal &amp; Professional Services</t>
  </si>
  <si>
    <t>Office</t>
  </si>
  <si>
    <t>Pension &amp; Profit Sharing</t>
  </si>
  <si>
    <t>Rent or Lease</t>
  </si>
  <si>
    <t>Taxes &amp; Licenses</t>
  </si>
  <si>
    <t>Travel, Meals &amp; Entertainment</t>
  </si>
  <si>
    <t>Wages</t>
  </si>
  <si>
    <t xml:space="preserve">   Rent or Lease</t>
  </si>
  <si>
    <t xml:space="preserve">  Miscellaneous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</si>
</sst>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_);\(&quot;$&quot;#,##0.0\)"/>
    <numFmt numFmtId="167" formatCode="&quot;$&quot;#,##0.000_);\(&quot;$&quot;#,##0.000\)"/>
    <numFmt numFmtId="168" formatCode="0.0000%"/>
    <numFmt numFmtId="169" formatCode="0.0"/>
    <numFmt numFmtId="170" formatCode="&quot;$&quot;#,##0;[Red]&quot;$&quot;#,##0"/>
    <numFmt numFmtId="171" formatCode="mm/dd/yy"/>
    <numFmt numFmtId="172" formatCode="&quot;Yes&quot;;&quot;Yes&quot;;&quot;No&quot;"/>
    <numFmt numFmtId="173" formatCode="&quot;True&quot;;&quot;True&quot;;&quot;False&quot;"/>
    <numFmt numFmtId="174" formatCode="&quot;On&quot;;&quot;On&quot;;&quot;Off&quot;"/>
    <numFmt numFmtId="175" formatCode="_(&quot;$&quot;* #,##0_);_(&quot;$&quot;* \(#,##0\);_(&quot;$&quot;* &quot;-&quot;??_);_(@_)"/>
    <numFmt numFmtId="176" formatCode="&quot;$&quot;#,##0.0_);[Red]\(&quot;$&quot;#,##0.0\)"/>
    <numFmt numFmtId="177" formatCode="#,##0.0"/>
    <numFmt numFmtId="178" formatCode="&quot;$&quot;#,##0.000_);[Red]\(&quot;$&quot;#,##0.000\)"/>
    <numFmt numFmtId="179" formatCode="&quot;$&quot;#,##0.0000_);[Red]\(&quot;$&quot;#,##0.0000\)"/>
    <numFmt numFmtId="180" formatCode="0.0000000"/>
    <numFmt numFmtId="181" formatCode="0.000000"/>
    <numFmt numFmtId="182" formatCode="0.00000"/>
    <numFmt numFmtId="183" formatCode="0.0000"/>
    <numFmt numFmtId="184" formatCode="0.000"/>
    <numFmt numFmtId="185" formatCode="0_);[Red]\(0\)"/>
    <numFmt numFmtId="186" formatCode="&quot;$&quot;#,##0"/>
    <numFmt numFmtId="187" formatCode="&quot;$&quot;#,##0.00"/>
  </numFmts>
  <fonts count="38">
    <font>
      <sz val="10"/>
      <name val="Geneva"/>
      <family val="0"/>
    </font>
    <font>
      <b/>
      <sz val="10"/>
      <name val="Geneva"/>
      <family val="0"/>
    </font>
    <font>
      <i/>
      <sz val="10"/>
      <name val="Geneva"/>
      <family val="0"/>
    </font>
    <font>
      <b/>
      <i/>
      <sz val="10"/>
      <name val="Geneva"/>
      <family val="0"/>
    </font>
    <font>
      <sz val="8"/>
      <name val="Arial"/>
      <family val="0"/>
    </font>
    <font>
      <b/>
      <sz val="16"/>
      <name val="Geneva"/>
      <family val="0"/>
    </font>
    <font>
      <sz val="16"/>
      <name val="Geneva"/>
      <family val="0"/>
    </font>
    <font>
      <sz val="10"/>
      <color indexed="56"/>
      <name val="Geneva"/>
      <family val="0"/>
    </font>
    <font>
      <u val="single"/>
      <sz val="10"/>
      <color indexed="12"/>
      <name val="Geneva"/>
      <family val="0"/>
    </font>
    <font>
      <u val="single"/>
      <sz val="10"/>
      <color indexed="36"/>
      <name val="Geneva"/>
      <family val="0"/>
    </font>
    <font>
      <b/>
      <sz val="14"/>
      <name val="Arial"/>
      <family val="2"/>
    </font>
    <font>
      <sz val="14"/>
      <name val="Arial"/>
      <family val="2"/>
    </font>
    <font>
      <b/>
      <sz val="10"/>
      <name val="Arial"/>
      <family val="2"/>
    </font>
    <font>
      <b/>
      <sz val="10"/>
      <color indexed="12"/>
      <name val="Arial"/>
      <family val="2"/>
    </font>
    <font>
      <sz val="10"/>
      <name val="Arial"/>
      <family val="2"/>
    </font>
    <font>
      <sz val="10"/>
      <color indexed="8"/>
      <name val="Arial"/>
      <family val="2"/>
    </font>
    <font>
      <sz val="10"/>
      <color indexed="12"/>
      <name val="Arial"/>
      <family val="2"/>
    </font>
    <font>
      <sz val="8"/>
      <color indexed="12"/>
      <name val="Arial"/>
      <family val="2"/>
    </font>
    <font>
      <sz val="12"/>
      <name val="Geneva"/>
      <family val="0"/>
    </font>
    <font>
      <sz val="20"/>
      <name val="Geneva"/>
      <family val="0"/>
    </font>
    <font>
      <sz val="12"/>
      <name val="Arial"/>
      <family val="2"/>
    </font>
    <font>
      <sz val="9"/>
      <name val="Arial"/>
      <family val="0"/>
    </font>
    <font>
      <sz val="19"/>
      <name val="Arial"/>
      <family val="2"/>
    </font>
    <font>
      <b/>
      <sz val="9"/>
      <name val="Arial"/>
      <family val="2"/>
    </font>
    <font>
      <b/>
      <sz val="11"/>
      <name val="Arial"/>
      <family val="2"/>
    </font>
    <font>
      <b/>
      <u val="single"/>
      <sz val="9"/>
      <name val="Arial"/>
      <family val="2"/>
    </font>
    <font>
      <b/>
      <sz val="8"/>
      <name val="Tahoma"/>
      <family val="0"/>
    </font>
    <font>
      <sz val="8"/>
      <name val="Tahoma"/>
      <family val="0"/>
    </font>
    <font>
      <i/>
      <sz val="10"/>
      <name val="Arial"/>
      <family val="2"/>
    </font>
    <font>
      <b/>
      <sz val="8.5"/>
      <name val="Arial"/>
      <family val="2"/>
    </font>
    <font>
      <b/>
      <sz val="12"/>
      <name val="Arial"/>
      <family val="2"/>
    </font>
    <font>
      <b/>
      <i/>
      <sz val="10"/>
      <name val="Arial"/>
      <family val="2"/>
    </font>
    <font>
      <u val="single"/>
      <sz val="10"/>
      <name val="Arial"/>
      <family val="2"/>
    </font>
    <font>
      <sz val="10"/>
      <color indexed="56"/>
      <name val="Arial"/>
      <family val="2"/>
    </font>
    <font>
      <sz val="10"/>
      <color indexed="9"/>
      <name val="Arial"/>
      <family val="2"/>
    </font>
    <font>
      <b/>
      <sz val="14"/>
      <color indexed="8"/>
      <name val="Arial"/>
      <family val="2"/>
    </font>
    <font>
      <sz val="20"/>
      <name val="Arial"/>
      <family val="2"/>
    </font>
    <font>
      <b/>
      <sz val="8"/>
      <name val="Geneva"/>
      <family val="2"/>
    </font>
  </fonts>
  <fills count="9">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23"/>
        <bgColor indexed="64"/>
      </patternFill>
    </fill>
    <fill>
      <patternFill patternType="solid">
        <fgColor indexed="47"/>
        <bgColor indexed="64"/>
      </patternFill>
    </fill>
    <fill>
      <patternFill patternType="solid">
        <fgColor indexed="8"/>
        <bgColor indexed="64"/>
      </patternFill>
    </fill>
  </fills>
  <borders count="91">
    <border>
      <left/>
      <right/>
      <top/>
      <bottom/>
      <diagonal/>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22"/>
      </left>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double"/>
    </border>
    <border>
      <left style="thin">
        <color indexed="22"/>
      </left>
      <right style="thin">
        <color indexed="22"/>
      </right>
      <top style="thin">
        <color indexed="22"/>
      </top>
      <bottom style="double"/>
    </border>
    <border>
      <left>
        <color indexed="63"/>
      </left>
      <right>
        <color indexed="63"/>
      </right>
      <top style="medium"/>
      <bottom style="thin"/>
    </border>
    <border>
      <left style="double"/>
      <right style="double"/>
      <top style="medium"/>
      <bottom style="thin"/>
    </border>
    <border>
      <left style="double"/>
      <right style="thin"/>
      <top style="thin"/>
      <bottom style="thin"/>
    </border>
    <border>
      <left style="double"/>
      <right style="medium"/>
      <top style="thin"/>
      <bottom style="thin"/>
    </border>
    <border>
      <left style="double"/>
      <right style="double"/>
      <top>
        <color indexed="63"/>
      </top>
      <bottom>
        <color indexed="63"/>
      </bottom>
    </border>
    <border>
      <left style="double"/>
      <right style="thin"/>
      <top>
        <color indexed="63"/>
      </top>
      <bottom>
        <color indexed="63"/>
      </bottom>
    </border>
    <border>
      <left style="double"/>
      <right style="medium"/>
      <top>
        <color indexed="63"/>
      </top>
      <bottom>
        <color indexed="63"/>
      </bottom>
    </border>
    <border>
      <left style="thin"/>
      <right style="thin"/>
      <top style="thin"/>
      <bottom style="thin"/>
    </border>
    <border>
      <left style="double"/>
      <right style="double"/>
      <top>
        <color indexed="63"/>
      </top>
      <bottom style="thin"/>
    </border>
    <border>
      <left style="double"/>
      <right style="thin"/>
      <top>
        <color indexed="63"/>
      </top>
      <bottom style="thin"/>
    </border>
    <border>
      <left style="double"/>
      <right style="medium"/>
      <top>
        <color indexed="63"/>
      </top>
      <bottom style="thin"/>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style="double"/>
      <right style="double"/>
      <top>
        <color indexed="63"/>
      </top>
      <bottom style="double"/>
    </border>
    <border>
      <left style="double"/>
      <right style="thin"/>
      <top>
        <color indexed="63"/>
      </top>
      <bottom style="double"/>
    </border>
    <border>
      <left style="double"/>
      <right style="medium"/>
      <top>
        <color indexed="63"/>
      </top>
      <bottom style="double"/>
    </border>
    <border>
      <left>
        <color indexed="63"/>
      </left>
      <right style="thin"/>
      <top>
        <color indexed="63"/>
      </top>
      <bottom style="thin"/>
    </border>
    <border>
      <left style="thin"/>
      <right style="double"/>
      <top>
        <color indexed="63"/>
      </top>
      <bottom style="double"/>
    </border>
    <border>
      <left style="double"/>
      <right style="medium"/>
      <top style="double"/>
      <bottom style="double"/>
    </border>
    <border>
      <left style="double"/>
      <right>
        <color indexed="63"/>
      </right>
      <top>
        <color indexed="63"/>
      </top>
      <bottom>
        <color indexed="63"/>
      </bottom>
    </border>
    <border>
      <left style="thin"/>
      <right style="thin"/>
      <top>
        <color indexed="63"/>
      </top>
      <bottom style="medium"/>
    </border>
    <border>
      <left style="thin"/>
      <right style="thin"/>
      <top style="medium"/>
      <bottom style="medium"/>
    </border>
    <border>
      <left>
        <color indexed="63"/>
      </left>
      <right style="thin"/>
      <top style="medium"/>
      <bottom style="medium"/>
    </border>
    <border>
      <left style="double"/>
      <right style="double"/>
      <top style="medium"/>
      <bottom style="medium"/>
    </border>
    <border>
      <left style="double"/>
      <right style="thin"/>
      <top style="medium"/>
      <bottom style="medium"/>
    </border>
    <border>
      <left style="double"/>
      <right style="medium"/>
      <top style="medium"/>
      <bottom style="medium"/>
    </border>
    <border>
      <left>
        <color indexed="63"/>
      </left>
      <right style="thin"/>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style="double"/>
      <top style="double"/>
      <bottom style="double"/>
    </border>
    <border>
      <left>
        <color indexed="63"/>
      </left>
      <right style="thin"/>
      <top>
        <color indexed="63"/>
      </top>
      <bottom style="medium"/>
    </border>
    <border>
      <left>
        <color indexed="63"/>
      </left>
      <right>
        <color indexed="63"/>
      </right>
      <top style="thin"/>
      <bottom style="thin"/>
    </border>
    <border>
      <left style="thin"/>
      <right style="medium"/>
      <top>
        <color indexed="63"/>
      </top>
      <bottom style="double"/>
    </border>
    <border>
      <left style="medium"/>
      <right style="thin"/>
      <top>
        <color indexed="63"/>
      </top>
      <bottom>
        <color indexed="63"/>
      </bottom>
    </border>
    <border>
      <left style="double"/>
      <right style="medium"/>
      <top style="double"/>
      <bottom>
        <color indexed="63"/>
      </bottom>
    </border>
    <border>
      <left style="thin"/>
      <right style="double"/>
      <top style="double"/>
      <bottom>
        <color indexed="63"/>
      </bottom>
    </border>
    <border>
      <left style="thin"/>
      <right style="thin"/>
      <top style="double"/>
      <bottom>
        <color indexed="63"/>
      </bottom>
    </border>
    <border>
      <left style="double"/>
      <right style="double"/>
      <top>
        <color indexed="63"/>
      </top>
      <bottom style="medium"/>
    </border>
    <border>
      <left style="double"/>
      <right style="thin"/>
      <top>
        <color indexed="63"/>
      </top>
      <bottom style="medium"/>
    </border>
    <border>
      <left style="double"/>
      <right style="medium"/>
      <top>
        <color indexed="63"/>
      </top>
      <bottom style="medium"/>
    </border>
    <border>
      <left style="thin"/>
      <right>
        <color indexed="63"/>
      </right>
      <top style="thin"/>
      <bottom style="medium"/>
    </border>
    <border>
      <left style="double"/>
      <right style="double"/>
      <top style="thin"/>
      <bottom style="medium"/>
    </border>
    <border>
      <left style="double"/>
      <right style="thin"/>
      <top style="thin"/>
      <bottom style="medium"/>
    </border>
    <border>
      <left style="double"/>
      <right style="medium"/>
      <top style="thin"/>
      <bottom style="medium"/>
    </border>
    <border>
      <left>
        <color indexed="63"/>
      </left>
      <right style="thin"/>
      <top style="thin"/>
      <bottom style="medium"/>
    </border>
    <border>
      <left style="medium"/>
      <right style="thin"/>
      <top style="thin"/>
      <bottom style="medium"/>
    </border>
    <border>
      <left style="medium"/>
      <right style="thin"/>
      <top>
        <color indexed="63"/>
      </top>
      <bottom style="medium"/>
    </border>
    <border>
      <left>
        <color indexed="63"/>
      </left>
      <right style="double"/>
      <top style="thin"/>
      <bottom style="thin"/>
    </border>
    <border>
      <left style="double"/>
      <right style="double"/>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double"/>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s>
  <cellStyleXfs count="2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 fontId="0" fillId="0" borderId="0" applyFont="0" applyFill="0" applyBorder="0" applyAlignment="0" applyProtection="0"/>
    <xf numFmtId="41" fontId="14" fillId="0" borderId="0" applyFont="0" applyFill="0" applyBorder="0" applyAlignment="0" applyProtection="0"/>
    <xf numFmtId="8" fontId="0" fillId="0" borderId="0" applyFont="0" applyFill="0" applyBorder="0" applyAlignment="0" applyProtection="0"/>
    <xf numFmtId="42" fontId="14"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1" fillId="0" borderId="0">
      <alignment/>
      <protection/>
    </xf>
    <xf numFmtId="9" fontId="0" fillId="0" borderId="0" applyFont="0" applyFill="0" applyBorder="0" applyAlignment="0" applyProtection="0"/>
  </cellStyleXfs>
  <cellXfs count="333">
    <xf numFmtId="1" fontId="0" fillId="0" borderId="0" xfId="0" applyAlignment="1">
      <alignment/>
    </xf>
    <xf numFmtId="1" fontId="0" fillId="0" borderId="0" xfId="0" applyAlignment="1">
      <alignment horizontal="right"/>
    </xf>
    <xf numFmtId="7" fontId="1" fillId="0" borderId="1" xfId="0" applyNumberFormat="1" applyFont="1" applyBorder="1" applyAlignment="1">
      <alignment/>
    </xf>
    <xf numFmtId="10" fontId="0" fillId="0" borderId="1" xfId="0" applyNumberFormat="1" applyBorder="1" applyAlignment="1">
      <alignment horizontal="left"/>
    </xf>
    <xf numFmtId="1" fontId="0" fillId="0" borderId="0" xfId="0" applyAlignment="1">
      <alignment horizontal="left"/>
    </xf>
    <xf numFmtId="1" fontId="0" fillId="0" borderId="1" xfId="0" applyBorder="1" applyAlignment="1">
      <alignment horizontal="left"/>
    </xf>
    <xf numFmtId="1" fontId="2" fillId="0" borderId="0" xfId="0" applyFont="1" applyAlignment="1">
      <alignment/>
    </xf>
    <xf numFmtId="1" fontId="1" fillId="0" borderId="2" xfId="0" applyFont="1" applyBorder="1" applyAlignment="1">
      <alignment horizontal="center"/>
    </xf>
    <xf numFmtId="1" fontId="0" fillId="0" borderId="3" xfId="0" applyBorder="1" applyAlignment="1">
      <alignment horizontal="center"/>
    </xf>
    <xf numFmtId="14" fontId="0" fillId="0" borderId="3" xfId="0" applyNumberFormat="1" applyBorder="1" applyAlignment="1">
      <alignment horizontal="center"/>
    </xf>
    <xf numFmtId="4" fontId="0" fillId="0" borderId="3" xfId="0" applyNumberFormat="1" applyBorder="1" applyAlignment="1">
      <alignment horizontal="center"/>
    </xf>
    <xf numFmtId="1" fontId="0" fillId="0" borderId="4" xfId="0" applyBorder="1" applyAlignment="1">
      <alignment horizontal="center"/>
    </xf>
    <xf numFmtId="14" fontId="0" fillId="0" borderId="4" xfId="0" applyNumberFormat="1" applyBorder="1" applyAlignment="1">
      <alignment horizontal="center"/>
    </xf>
    <xf numFmtId="4" fontId="0" fillId="0" borderId="4" xfId="0" applyNumberFormat="1" applyBorder="1" applyAlignment="1">
      <alignment horizontal="center"/>
    </xf>
    <xf numFmtId="1" fontId="0" fillId="0" borderId="2" xfId="0" applyBorder="1" applyAlignment="1">
      <alignment horizontal="center"/>
    </xf>
    <xf numFmtId="14" fontId="0" fillId="0" borderId="2" xfId="0" applyNumberFormat="1" applyBorder="1" applyAlignment="1">
      <alignment horizontal="center"/>
    </xf>
    <xf numFmtId="4" fontId="0" fillId="0" borderId="2" xfId="0" applyNumberFormat="1" applyBorder="1" applyAlignment="1">
      <alignment horizontal="center"/>
    </xf>
    <xf numFmtId="7" fontId="0" fillId="0" borderId="0" xfId="0" applyNumberFormat="1" applyAlignment="1">
      <alignment/>
    </xf>
    <xf numFmtId="1" fontId="0" fillId="0" borderId="0" xfId="0" applyAlignment="1" quotePrefix="1">
      <alignment horizontal="left"/>
    </xf>
    <xf numFmtId="1" fontId="1" fillId="0" borderId="0" xfId="0" applyFont="1" applyAlignment="1">
      <alignment/>
    </xf>
    <xf numFmtId="1" fontId="0" fillId="0" borderId="0" xfId="0" applyBorder="1" applyAlignment="1">
      <alignment/>
    </xf>
    <xf numFmtId="7" fontId="0" fillId="0" borderId="0" xfId="0" applyNumberFormat="1" applyBorder="1" applyAlignment="1">
      <alignment/>
    </xf>
    <xf numFmtId="5" fontId="0" fillId="0" borderId="0" xfId="0" applyNumberFormat="1" applyAlignment="1">
      <alignment/>
    </xf>
    <xf numFmtId="1" fontId="6" fillId="0" borderId="0" xfId="0" applyFont="1" applyAlignment="1">
      <alignment/>
    </xf>
    <xf numFmtId="1" fontId="5" fillId="0" borderId="0" xfId="0" applyFont="1" applyAlignment="1">
      <alignment/>
    </xf>
    <xf numFmtId="1" fontId="7" fillId="0" borderId="1" xfId="0" applyFont="1" applyBorder="1" applyAlignment="1">
      <alignment horizontal="left"/>
    </xf>
    <xf numFmtId="1" fontId="12" fillId="0" borderId="0" xfId="0" applyFont="1" applyAlignment="1">
      <alignment horizontal="right"/>
    </xf>
    <xf numFmtId="1" fontId="12" fillId="0" borderId="0" xfId="0" applyFont="1" applyAlignment="1">
      <alignment horizontal="center"/>
    </xf>
    <xf numFmtId="1" fontId="12" fillId="0" borderId="0" xfId="0" applyFont="1" applyAlignment="1">
      <alignment/>
    </xf>
    <xf numFmtId="1" fontId="0" fillId="0" borderId="0" xfId="0" applyAlignment="1">
      <alignment horizontal="center"/>
    </xf>
    <xf numFmtId="5" fontId="0" fillId="0" borderId="0" xfId="0" applyNumberFormat="1" applyBorder="1" applyAlignment="1">
      <alignment horizontal="right"/>
    </xf>
    <xf numFmtId="5" fontId="13" fillId="0" borderId="0" xfId="0" applyNumberFormat="1" applyFont="1" applyBorder="1" applyAlignment="1">
      <alignment horizontal="right"/>
    </xf>
    <xf numFmtId="1" fontId="14" fillId="0" borderId="0" xfId="0" applyFont="1" applyAlignment="1">
      <alignment/>
    </xf>
    <xf numFmtId="9" fontId="12" fillId="0" borderId="0" xfId="0" applyNumberFormat="1" applyFont="1" applyBorder="1" applyAlignment="1">
      <alignment horizontal="right"/>
    </xf>
    <xf numFmtId="165" fontId="14" fillId="0" borderId="0" xfId="22" applyNumberFormat="1" applyFont="1" applyAlignment="1">
      <alignment/>
    </xf>
    <xf numFmtId="5" fontId="12" fillId="0" borderId="0" xfId="0" applyNumberFormat="1" applyFont="1" applyAlignment="1">
      <alignment horizontal="right"/>
    </xf>
    <xf numFmtId="1" fontId="16" fillId="0" borderId="0" xfId="0" applyFont="1" applyAlignment="1">
      <alignment/>
    </xf>
    <xf numFmtId="1" fontId="13" fillId="0" borderId="0" xfId="0" applyFont="1" applyAlignment="1">
      <alignment/>
    </xf>
    <xf numFmtId="5" fontId="12" fillId="0" borderId="0" xfId="0" applyNumberFormat="1" applyFont="1" applyBorder="1" applyAlignment="1">
      <alignment horizontal="right"/>
    </xf>
    <xf numFmtId="5" fontId="13" fillId="0" borderId="0" xfId="0" applyNumberFormat="1" applyFont="1" applyAlignment="1">
      <alignment horizontal="right"/>
    </xf>
    <xf numFmtId="165" fontId="12" fillId="0" borderId="0" xfId="0" applyNumberFormat="1" applyFont="1" applyBorder="1" applyAlignment="1">
      <alignment horizontal="right"/>
    </xf>
    <xf numFmtId="9" fontId="14" fillId="0" borderId="0" xfId="0" applyNumberFormat="1" applyFont="1" applyBorder="1" applyAlignment="1">
      <alignment horizontal="right"/>
    </xf>
    <xf numFmtId="5" fontId="14" fillId="0" borderId="0" xfId="0" applyNumberFormat="1" applyFont="1" applyAlignment="1">
      <alignment/>
    </xf>
    <xf numFmtId="4" fontId="14" fillId="0" borderId="0" xfId="15" applyFont="1" applyAlignment="1">
      <alignment/>
    </xf>
    <xf numFmtId="1" fontId="17" fillId="0" borderId="5" xfId="0" applyFont="1" applyBorder="1" applyAlignment="1">
      <alignment/>
    </xf>
    <xf numFmtId="1" fontId="17" fillId="0" borderId="6" xfId="0" applyFont="1" applyBorder="1" applyAlignment="1">
      <alignment/>
    </xf>
    <xf numFmtId="1" fontId="17" fillId="0" borderId="7" xfId="0" applyFont="1" applyBorder="1" applyAlignment="1">
      <alignment/>
    </xf>
    <xf numFmtId="1" fontId="17" fillId="0" borderId="0" xfId="0" applyFont="1" applyAlignment="1">
      <alignment/>
    </xf>
    <xf numFmtId="1" fontId="17" fillId="0" borderId="1" xfId="0" applyFont="1" applyBorder="1" applyAlignment="1">
      <alignment/>
    </xf>
    <xf numFmtId="1" fontId="17" fillId="0" borderId="0" xfId="0" applyFont="1" applyBorder="1" applyAlignment="1">
      <alignment/>
    </xf>
    <xf numFmtId="1" fontId="17" fillId="0" borderId="8" xfId="0" applyFont="1" applyBorder="1" applyAlignment="1">
      <alignment/>
    </xf>
    <xf numFmtId="1" fontId="17" fillId="0" borderId="9" xfId="0" applyFont="1" applyBorder="1" applyAlignment="1">
      <alignment/>
    </xf>
    <xf numFmtId="1" fontId="17" fillId="0" borderId="10" xfId="0" applyFont="1" applyBorder="1" applyAlignment="1">
      <alignment/>
    </xf>
    <xf numFmtId="1" fontId="18" fillId="0" borderId="0" xfId="0" applyFont="1" applyAlignment="1">
      <alignment/>
    </xf>
    <xf numFmtId="1" fontId="19" fillId="0" borderId="0" xfId="0" applyFont="1" applyAlignment="1">
      <alignment/>
    </xf>
    <xf numFmtId="1" fontId="0" fillId="0" borderId="0" xfId="0" applyFont="1" applyAlignment="1">
      <alignment/>
    </xf>
    <xf numFmtId="1" fontId="3" fillId="0" borderId="0" xfId="0" applyFont="1" applyAlignment="1">
      <alignment/>
    </xf>
    <xf numFmtId="1" fontId="18" fillId="0" borderId="0" xfId="0" applyFont="1" applyAlignment="1">
      <alignment/>
    </xf>
    <xf numFmtId="1" fontId="1" fillId="0" borderId="0" xfId="0" applyFont="1" applyFill="1" applyAlignment="1">
      <alignment/>
    </xf>
    <xf numFmtId="5" fontId="0" fillId="0" borderId="0" xfId="0" applyNumberFormat="1" applyBorder="1" applyAlignment="1">
      <alignment/>
    </xf>
    <xf numFmtId="1" fontId="0" fillId="0" borderId="0" xfId="0" applyBorder="1" applyAlignment="1">
      <alignment horizontal="right"/>
    </xf>
    <xf numFmtId="1" fontId="14" fillId="0" borderId="0" xfId="0" applyFont="1" applyAlignment="1">
      <alignment horizontal="right"/>
    </xf>
    <xf numFmtId="165" fontId="14" fillId="0" borderId="0" xfId="22" applyNumberFormat="1" applyFont="1" applyAlignment="1">
      <alignment horizontal="right"/>
    </xf>
    <xf numFmtId="1" fontId="15" fillId="0" borderId="0" xfId="0" applyFont="1" applyAlignment="1">
      <alignment horizontal="right"/>
    </xf>
    <xf numFmtId="1" fontId="10" fillId="0" borderId="0" xfId="0" applyFont="1" applyAlignment="1">
      <alignment/>
    </xf>
    <xf numFmtId="1" fontId="20" fillId="0" borderId="10" xfId="0" applyFont="1" applyBorder="1" applyAlignment="1">
      <alignment/>
    </xf>
    <xf numFmtId="0" fontId="21" fillId="0" borderId="0" xfId="21" applyFont="1">
      <alignment/>
      <protection/>
    </xf>
    <xf numFmtId="0" fontId="22" fillId="0" borderId="0" xfId="21" applyFont="1">
      <alignment/>
      <protection/>
    </xf>
    <xf numFmtId="0" fontId="23" fillId="0" borderId="0" xfId="21" applyFont="1">
      <alignment/>
      <protection/>
    </xf>
    <xf numFmtId="0" fontId="23" fillId="2" borderId="11" xfId="21" applyFont="1" applyFill="1" applyBorder="1" applyAlignment="1">
      <alignment vertical="center"/>
      <protection/>
    </xf>
    <xf numFmtId="0" fontId="23" fillId="2" borderId="12" xfId="21" applyFont="1" applyFill="1" applyBorder="1" applyAlignment="1">
      <alignment horizontal="center" vertical="center"/>
      <protection/>
    </xf>
    <xf numFmtId="0" fontId="23" fillId="2" borderId="13" xfId="21" applyFont="1" applyFill="1" applyBorder="1" applyAlignment="1">
      <alignment horizontal="center" vertical="center"/>
      <protection/>
    </xf>
    <xf numFmtId="0" fontId="21" fillId="0" borderId="0" xfId="21" applyFont="1" applyAlignment="1">
      <alignment vertical="center"/>
      <protection/>
    </xf>
    <xf numFmtId="0" fontId="21" fillId="3" borderId="14" xfId="21" applyFont="1" applyFill="1" applyBorder="1" applyAlignment="1">
      <alignment vertical="center" wrapText="1"/>
      <protection/>
    </xf>
    <xf numFmtId="42" fontId="21" fillId="3" borderId="14" xfId="21" applyNumberFormat="1" applyFont="1" applyFill="1" applyBorder="1" applyAlignment="1">
      <alignment vertical="center"/>
      <protection/>
    </xf>
    <xf numFmtId="169" fontId="21" fillId="3" borderId="14" xfId="21" applyNumberFormat="1" applyFont="1" applyFill="1" applyBorder="1" applyAlignment="1">
      <alignment vertical="center"/>
      <protection/>
    </xf>
    <xf numFmtId="0" fontId="21" fillId="0" borderId="14" xfId="21" applyFont="1" applyBorder="1" applyAlignment="1">
      <alignment vertical="center" wrapText="1"/>
      <protection/>
    </xf>
    <xf numFmtId="41" fontId="21" fillId="0" borderId="14" xfId="21" applyNumberFormat="1" applyFont="1" applyBorder="1" applyAlignment="1">
      <alignment vertical="center"/>
      <protection/>
    </xf>
    <xf numFmtId="169" fontId="21" fillId="0" borderId="14" xfId="21" applyNumberFormat="1" applyFont="1" applyBorder="1" applyAlignment="1">
      <alignment vertical="center"/>
      <protection/>
    </xf>
    <xf numFmtId="41" fontId="21" fillId="3" borderId="14" xfId="21" applyNumberFormat="1" applyFont="1" applyFill="1" applyBorder="1" applyAlignment="1">
      <alignment vertical="center"/>
      <protection/>
    </xf>
    <xf numFmtId="0" fontId="21" fillId="4" borderId="14" xfId="21" applyFont="1" applyFill="1" applyBorder="1" applyAlignment="1">
      <alignment vertical="center" wrapText="1"/>
      <protection/>
    </xf>
    <xf numFmtId="41" fontId="21" fillId="4" borderId="14" xfId="21" applyNumberFormat="1" applyFont="1" applyFill="1" applyBorder="1" applyAlignment="1">
      <alignment vertical="center"/>
      <protection/>
    </xf>
    <xf numFmtId="41" fontId="21" fillId="3" borderId="14" xfId="21" applyNumberFormat="1" applyFont="1" applyFill="1" applyBorder="1" applyAlignment="1">
      <alignment vertical="center" wrapText="1"/>
      <protection/>
    </xf>
    <xf numFmtId="0" fontId="21" fillId="0" borderId="0" xfId="21" applyFont="1" applyAlignment="1">
      <alignment vertical="center" wrapText="1"/>
      <protection/>
    </xf>
    <xf numFmtId="41" fontId="21" fillId="0" borderId="14" xfId="21" applyNumberFormat="1" applyFont="1" applyBorder="1" applyAlignment="1">
      <alignment vertical="center" wrapText="1"/>
      <protection/>
    </xf>
    <xf numFmtId="0" fontId="21" fillId="0" borderId="0" xfId="21" applyFont="1" applyBorder="1" applyAlignment="1">
      <alignment vertical="center" wrapText="1"/>
      <protection/>
    </xf>
    <xf numFmtId="41" fontId="21" fillId="0" borderId="0" xfId="21" applyNumberFormat="1" applyFont="1" applyBorder="1" applyAlignment="1">
      <alignment vertical="center" wrapText="1"/>
      <protection/>
    </xf>
    <xf numFmtId="169" fontId="21" fillId="0" borderId="0" xfId="21" applyNumberFormat="1" applyFont="1" applyBorder="1" applyAlignment="1">
      <alignment vertical="center" wrapText="1"/>
      <protection/>
    </xf>
    <xf numFmtId="0" fontId="23" fillId="0" borderId="15" xfId="21" applyFont="1" applyBorder="1" applyAlignment="1">
      <alignment vertical="center" wrapText="1"/>
      <protection/>
    </xf>
    <xf numFmtId="42" fontId="21" fillId="5" borderId="14" xfId="21" applyNumberFormat="1" applyFont="1" applyFill="1" applyBorder="1" applyAlignment="1">
      <alignment vertical="center" wrapText="1"/>
      <protection/>
    </xf>
    <xf numFmtId="169" fontId="21" fillId="0" borderId="0" xfId="21" applyNumberFormat="1" applyFont="1" applyFill="1" applyBorder="1" applyAlignment="1">
      <alignment vertical="center" wrapText="1"/>
      <protection/>
    </xf>
    <xf numFmtId="169" fontId="21" fillId="5" borderId="14" xfId="21" applyNumberFormat="1" applyFont="1" applyFill="1" applyBorder="1" applyAlignment="1">
      <alignment vertical="center" wrapText="1"/>
      <protection/>
    </xf>
    <xf numFmtId="0" fontId="23" fillId="0" borderId="16" xfId="21" applyFont="1" applyBorder="1" applyAlignment="1">
      <alignment vertical="center" wrapText="1"/>
      <protection/>
    </xf>
    <xf numFmtId="42" fontId="21" fillId="5" borderId="17" xfId="21" applyNumberFormat="1" applyFont="1" applyFill="1" applyBorder="1" applyAlignment="1">
      <alignment horizontal="right" vertical="center" wrapText="1"/>
      <protection/>
    </xf>
    <xf numFmtId="0" fontId="21" fillId="0" borderId="0" xfId="21" applyFont="1" applyFill="1" applyBorder="1" applyAlignment="1">
      <alignment vertical="center" wrapText="1"/>
      <protection/>
    </xf>
    <xf numFmtId="186" fontId="12" fillId="0" borderId="0" xfId="0" applyNumberFormat="1" applyFont="1" applyBorder="1" applyAlignment="1">
      <alignment horizontal="right"/>
    </xf>
    <xf numFmtId="186" fontId="14" fillId="0" borderId="0" xfId="0" applyNumberFormat="1" applyFont="1" applyBorder="1" applyAlignment="1">
      <alignment horizontal="right"/>
    </xf>
    <xf numFmtId="1" fontId="10" fillId="0" borderId="0" xfId="0" applyFont="1" applyAlignment="1">
      <alignment horizontal="left" vertical="center"/>
    </xf>
    <xf numFmtId="1" fontId="11" fillId="0" borderId="0" xfId="0" applyFont="1" applyAlignment="1">
      <alignment horizontal="left"/>
    </xf>
    <xf numFmtId="5" fontId="14" fillId="0" borderId="18" xfId="0" applyNumberFormat="1" applyFont="1" applyFill="1" applyBorder="1" applyAlignment="1">
      <alignment horizontal="left"/>
    </xf>
    <xf numFmtId="1" fontId="28" fillId="0" borderId="18" xfId="0" applyFont="1" applyFill="1" applyBorder="1" applyAlignment="1">
      <alignment horizontal="center"/>
    </xf>
    <xf numFmtId="1" fontId="29" fillId="0" borderId="18" xfId="0" applyFont="1" applyFill="1" applyBorder="1" applyAlignment="1">
      <alignment horizontal="right"/>
    </xf>
    <xf numFmtId="1" fontId="16" fillId="0" borderId="18" xfId="0" applyFont="1" applyFill="1" applyBorder="1" applyAlignment="1">
      <alignment horizontal="left"/>
    </xf>
    <xf numFmtId="1" fontId="29" fillId="0" borderId="18" xfId="0" applyFont="1" applyFill="1" applyBorder="1" applyAlignment="1">
      <alignment horizontal="center"/>
    </xf>
    <xf numFmtId="1" fontId="16" fillId="0" borderId="19" xfId="0" applyFont="1" applyFill="1" applyBorder="1" applyAlignment="1">
      <alignment horizontal="center"/>
    </xf>
    <xf numFmtId="1" fontId="14" fillId="0" borderId="20" xfId="0" applyFont="1" applyFill="1" applyBorder="1" applyAlignment="1">
      <alignment horizontal="center"/>
    </xf>
    <xf numFmtId="1" fontId="14" fillId="0" borderId="21" xfId="0" applyFont="1" applyFill="1" applyBorder="1" applyAlignment="1">
      <alignment horizontal="center"/>
    </xf>
    <xf numFmtId="1" fontId="30" fillId="0" borderId="3" xfId="0" applyFont="1" applyFill="1" applyBorder="1" applyAlignment="1">
      <alignment horizontal="left"/>
    </xf>
    <xf numFmtId="5" fontId="4" fillId="0" borderId="1" xfId="0" applyNumberFormat="1" applyFont="1" applyFill="1" applyBorder="1" applyAlignment="1">
      <alignment horizontal="center"/>
    </xf>
    <xf numFmtId="1" fontId="14" fillId="0" borderId="1" xfId="0" applyFont="1" applyFill="1" applyBorder="1" applyAlignment="1">
      <alignment horizontal="center"/>
    </xf>
    <xf numFmtId="1" fontId="14" fillId="0" borderId="5" xfId="0" applyFont="1" applyFill="1" applyBorder="1" applyAlignment="1">
      <alignment horizontal="center"/>
    </xf>
    <xf numFmtId="1" fontId="31" fillId="0" borderId="22" xfId="0" applyFont="1" applyFill="1" applyBorder="1" applyAlignment="1">
      <alignment horizontal="center"/>
    </xf>
    <xf numFmtId="1" fontId="31" fillId="0" borderId="23" xfId="0" applyFont="1" applyFill="1" applyBorder="1" applyAlignment="1">
      <alignment horizontal="center"/>
    </xf>
    <xf numFmtId="1" fontId="31" fillId="0" borderId="24" xfId="0" applyFont="1" applyFill="1" applyBorder="1" applyAlignment="1">
      <alignment horizontal="center"/>
    </xf>
    <xf numFmtId="1" fontId="12" fillId="0" borderId="4" xfId="0" applyFont="1" applyFill="1" applyBorder="1" applyAlignment="1">
      <alignment horizontal="left"/>
    </xf>
    <xf numFmtId="5" fontId="28" fillId="6" borderId="25" xfId="0" applyNumberFormat="1" applyFont="1" applyFill="1" applyBorder="1" applyAlignment="1" applyProtection="1">
      <alignment horizontal="center"/>
      <protection/>
    </xf>
    <xf numFmtId="1" fontId="13" fillId="0" borderId="1" xfId="0" applyFont="1" applyFill="1" applyBorder="1" applyAlignment="1">
      <alignment horizontal="center"/>
    </xf>
    <xf numFmtId="1" fontId="12" fillId="0" borderId="22" xfId="0" applyFont="1" applyFill="1" applyBorder="1" applyAlignment="1">
      <alignment horizontal="center"/>
    </xf>
    <xf numFmtId="1" fontId="12" fillId="0" borderId="23" xfId="0" applyFont="1" applyFill="1" applyBorder="1" applyAlignment="1">
      <alignment horizontal="center"/>
    </xf>
    <xf numFmtId="1" fontId="12" fillId="0" borderId="24" xfId="0" applyFont="1" applyFill="1" applyBorder="1" applyAlignment="1">
      <alignment horizontal="center"/>
    </xf>
    <xf numFmtId="1" fontId="32" fillId="0" borderId="0" xfId="0" applyFont="1" applyAlignment="1">
      <alignment horizontal="centerContinuous"/>
    </xf>
    <xf numFmtId="1" fontId="12" fillId="0" borderId="2" xfId="0" applyFont="1" applyFill="1" applyBorder="1" applyAlignment="1">
      <alignment horizontal="left"/>
    </xf>
    <xf numFmtId="5" fontId="4" fillId="0" borderId="10" xfId="0" applyNumberFormat="1" applyFont="1" applyFill="1" applyBorder="1" applyAlignment="1">
      <alignment horizontal="center"/>
    </xf>
    <xf numFmtId="1" fontId="4" fillId="0" borderId="9" xfId="0" applyFont="1" applyFill="1" applyBorder="1" applyAlignment="1">
      <alignment horizontal="center"/>
    </xf>
    <xf numFmtId="1" fontId="4" fillId="0" borderId="26" xfId="0" applyFont="1" applyFill="1" applyBorder="1" applyAlignment="1">
      <alignment horizontal="center"/>
    </xf>
    <xf numFmtId="1" fontId="4" fillId="0" borderId="27" xfId="0" applyFont="1" applyFill="1" applyBorder="1" applyAlignment="1">
      <alignment horizontal="center"/>
    </xf>
    <xf numFmtId="1" fontId="4" fillId="0" borderId="28" xfId="0" applyFont="1" applyFill="1" applyBorder="1" applyAlignment="1">
      <alignment horizontal="center"/>
    </xf>
    <xf numFmtId="165" fontId="16" fillId="0" borderId="8" xfId="0" applyNumberFormat="1" applyFont="1" applyBorder="1" applyAlignment="1">
      <alignment/>
    </xf>
    <xf numFmtId="1" fontId="14" fillId="0" borderId="0" xfId="0" applyFont="1" applyBorder="1" applyAlignment="1">
      <alignment/>
    </xf>
    <xf numFmtId="170" fontId="15" fillId="0" borderId="0" xfId="0" applyNumberFormat="1" applyFont="1" applyBorder="1" applyAlignment="1">
      <alignment/>
    </xf>
    <xf numFmtId="1" fontId="14" fillId="0" borderId="2" xfId="0" applyFont="1" applyFill="1" applyBorder="1" applyAlignment="1">
      <alignment horizontal="left"/>
    </xf>
    <xf numFmtId="6" fontId="16" fillId="0" borderId="10" xfId="0" applyNumberFormat="1" applyFont="1" applyFill="1" applyBorder="1" applyAlignment="1">
      <alignment/>
    </xf>
    <xf numFmtId="6" fontId="14" fillId="0" borderId="9" xfId="0" applyNumberFormat="1" applyFont="1" applyFill="1" applyBorder="1" applyAlignment="1" applyProtection="1">
      <alignment/>
      <protection/>
    </xf>
    <xf numFmtId="6" fontId="14" fillId="6" borderId="26" xfId="0" applyNumberFormat="1" applyFont="1" applyFill="1" applyBorder="1" applyAlignment="1" applyProtection="1">
      <alignment/>
      <protection/>
    </xf>
    <xf numFmtId="6" fontId="14" fillId="0" borderId="27" xfId="0" applyNumberFormat="1" applyFont="1" applyFill="1" applyBorder="1" applyAlignment="1" applyProtection="1">
      <alignment/>
      <protection/>
    </xf>
    <xf numFmtId="6" fontId="14" fillId="0" borderId="28" xfId="0" applyNumberFormat="1" applyFont="1" applyFill="1" applyBorder="1" applyAlignment="1" applyProtection="1">
      <alignment/>
      <protection/>
    </xf>
    <xf numFmtId="10" fontId="33" fillId="0" borderId="0" xfId="0" applyNumberFormat="1" applyFont="1" applyBorder="1" applyAlignment="1">
      <alignment/>
    </xf>
    <xf numFmtId="6" fontId="14" fillId="6" borderId="10" xfId="0" applyNumberFormat="1" applyFont="1" applyFill="1" applyBorder="1" applyAlignment="1">
      <alignment/>
    </xf>
    <xf numFmtId="6" fontId="16" fillId="0" borderId="9" xfId="0" applyNumberFormat="1" applyFont="1" applyFill="1" applyBorder="1" applyAlignment="1">
      <alignment/>
    </xf>
    <xf numFmtId="6" fontId="14" fillId="0" borderId="26" xfId="0" applyNumberFormat="1" applyFont="1" applyFill="1" applyBorder="1" applyAlignment="1">
      <alignment/>
    </xf>
    <xf numFmtId="6" fontId="14" fillId="0" borderId="27" xfId="0" applyNumberFormat="1" applyFont="1" applyFill="1" applyBorder="1" applyAlignment="1">
      <alignment/>
    </xf>
    <xf numFmtId="6" fontId="14" fillId="0" borderId="28" xfId="0" applyNumberFormat="1" applyFont="1" applyFill="1" applyBorder="1" applyAlignment="1">
      <alignment/>
    </xf>
    <xf numFmtId="1" fontId="33" fillId="0" borderId="0" xfId="0" applyFont="1" applyBorder="1" applyAlignment="1">
      <alignment/>
    </xf>
    <xf numFmtId="6" fontId="16" fillId="0" borderId="9" xfId="0" applyNumberFormat="1" applyFont="1" applyFill="1" applyBorder="1" applyAlignment="1" applyProtection="1">
      <alignment/>
      <protection/>
    </xf>
    <xf numFmtId="165" fontId="16" fillId="0" borderId="0" xfId="0" applyNumberFormat="1" applyFont="1" applyAlignment="1">
      <alignment/>
    </xf>
    <xf numFmtId="1" fontId="12" fillId="0" borderId="29" xfId="0" applyFont="1" applyFill="1" applyBorder="1" applyAlignment="1">
      <alignment horizontal="left"/>
    </xf>
    <xf numFmtId="6" fontId="14" fillId="0" borderId="30" xfId="0" applyNumberFormat="1" applyFont="1" applyFill="1" applyBorder="1" applyAlignment="1">
      <alignment/>
    </xf>
    <xf numFmtId="6" fontId="14" fillId="0" borderId="31" xfId="0" applyNumberFormat="1" applyFont="1" applyFill="1" applyBorder="1" applyAlignment="1">
      <alignment/>
    </xf>
    <xf numFmtId="6" fontId="14" fillId="0" borderId="32" xfId="0" applyNumberFormat="1" applyFont="1" applyFill="1" applyBorder="1" applyAlignment="1">
      <alignment/>
    </xf>
    <xf numFmtId="6" fontId="14" fillId="0" borderId="33" xfId="0" applyNumberFormat="1" applyFont="1" applyFill="1" applyBorder="1" applyAlignment="1">
      <alignment/>
    </xf>
    <xf numFmtId="6" fontId="14" fillId="0" borderId="34" xfId="0" applyNumberFormat="1" applyFont="1" applyFill="1" applyBorder="1" applyAlignment="1">
      <alignment/>
    </xf>
    <xf numFmtId="10" fontId="14" fillId="0" borderId="35" xfId="0" applyNumberFormat="1" applyFont="1" applyBorder="1" applyAlignment="1">
      <alignment/>
    </xf>
    <xf numFmtId="6" fontId="34" fillId="6" borderId="32" xfId="0" applyNumberFormat="1" applyFont="1" applyFill="1" applyBorder="1" applyAlignment="1">
      <alignment/>
    </xf>
    <xf numFmtId="6" fontId="15" fillId="0" borderId="36" xfId="0" applyNumberFormat="1" applyFont="1" applyFill="1" applyBorder="1" applyAlignment="1">
      <alignment/>
    </xf>
    <xf numFmtId="6" fontId="15" fillId="0" borderId="37" xfId="0" applyNumberFormat="1" applyFont="1" applyFill="1" applyBorder="1" applyAlignment="1">
      <alignment/>
    </xf>
    <xf numFmtId="10" fontId="14" fillId="0" borderId="8" xfId="0" applyNumberFormat="1" applyFont="1" applyBorder="1" applyAlignment="1">
      <alignment/>
    </xf>
    <xf numFmtId="6" fontId="14" fillId="0" borderId="0" xfId="0" applyNumberFormat="1" applyFont="1" applyFill="1" applyBorder="1" applyAlignment="1">
      <alignment/>
    </xf>
    <xf numFmtId="6" fontId="14" fillId="0" borderId="1" xfId="0" applyNumberFormat="1" applyFont="1" applyFill="1" applyBorder="1" applyAlignment="1">
      <alignment/>
    </xf>
    <xf numFmtId="6" fontId="34" fillId="0" borderId="22" xfId="0" applyNumberFormat="1" applyFont="1" applyFill="1" applyBorder="1" applyAlignment="1">
      <alignment/>
    </xf>
    <xf numFmtId="6" fontId="34" fillId="0" borderId="38" xfId="0" applyNumberFormat="1" applyFont="1" applyFill="1" applyBorder="1" applyAlignment="1">
      <alignment/>
    </xf>
    <xf numFmtId="6" fontId="34" fillId="0" borderId="24" xfId="0" applyNumberFormat="1" applyFont="1" applyFill="1" applyBorder="1" applyAlignment="1">
      <alignment/>
    </xf>
    <xf numFmtId="10" fontId="14" fillId="0" borderId="8" xfId="0" applyNumberFormat="1" applyFont="1" applyBorder="1" applyAlignment="1">
      <alignment/>
    </xf>
    <xf numFmtId="1" fontId="14" fillId="0" borderId="25" xfId="0" applyFont="1" applyFill="1" applyBorder="1" applyAlignment="1">
      <alignment horizontal="left"/>
    </xf>
    <xf numFmtId="6" fontId="16" fillId="0" borderId="25" xfId="0" applyNumberFormat="1" applyFont="1" applyFill="1" applyBorder="1" applyAlignment="1">
      <alignment/>
    </xf>
    <xf numFmtId="6" fontId="16" fillId="0" borderId="39" xfId="0" applyNumberFormat="1" applyFont="1" applyFill="1" applyBorder="1" applyAlignment="1">
      <alignment/>
    </xf>
    <xf numFmtId="1" fontId="14" fillId="0" borderId="40" xfId="0" applyFont="1" applyFill="1" applyBorder="1" applyAlignment="1">
      <alignment horizontal="left"/>
    </xf>
    <xf numFmtId="6" fontId="14" fillId="0" borderId="41" xfId="0" applyNumberFormat="1" applyFont="1" applyFill="1" applyBorder="1" applyAlignment="1">
      <alignment/>
    </xf>
    <xf numFmtId="6" fontId="14" fillId="0" borderId="42" xfId="0" applyNumberFormat="1" applyFont="1" applyFill="1" applyBorder="1" applyAlignment="1">
      <alignment/>
    </xf>
    <xf numFmtId="6" fontId="14" fillId="0" borderId="43" xfId="0" applyNumberFormat="1" applyFont="1" applyFill="1" applyBorder="1" applyAlignment="1">
      <alignment/>
    </xf>
    <xf numFmtId="6" fontId="14" fillId="0" borderId="44" xfId="0" applyNumberFormat="1" applyFont="1" applyFill="1" applyBorder="1" applyAlignment="1">
      <alignment/>
    </xf>
    <xf numFmtId="6" fontId="15" fillId="0" borderId="9" xfId="0" applyNumberFormat="1" applyFont="1" applyFill="1" applyBorder="1" applyAlignment="1">
      <alignment/>
    </xf>
    <xf numFmtId="1" fontId="14" fillId="0" borderId="9" xfId="0" applyFont="1" applyFill="1" applyBorder="1" applyAlignment="1">
      <alignment horizontal="left"/>
    </xf>
    <xf numFmtId="6" fontId="16" fillId="6" borderId="9" xfId="0" applyNumberFormat="1" applyFont="1" applyFill="1" applyBorder="1" applyAlignment="1">
      <alignment/>
    </xf>
    <xf numFmtId="6" fontId="14" fillId="0" borderId="45" xfId="0" applyNumberFormat="1" applyFont="1" applyFill="1" applyBorder="1" applyAlignment="1">
      <alignment/>
    </xf>
    <xf numFmtId="8" fontId="30" fillId="7" borderId="29" xfId="0" applyNumberFormat="1" applyFont="1" applyFill="1" applyBorder="1" applyAlignment="1">
      <alignment horizontal="left"/>
    </xf>
    <xf numFmtId="6" fontId="24" fillId="7" borderId="30" xfId="0" applyNumberFormat="1" applyFont="1" applyFill="1" applyBorder="1" applyAlignment="1">
      <alignment/>
    </xf>
    <xf numFmtId="6" fontId="24" fillId="7" borderId="29" xfId="0" applyNumberFormat="1" applyFont="1" applyFill="1" applyBorder="1" applyAlignment="1">
      <alignment/>
    </xf>
    <xf numFmtId="6" fontId="24" fillId="7" borderId="46" xfId="0" applyNumberFormat="1" applyFont="1" applyFill="1" applyBorder="1" applyAlignment="1">
      <alignment/>
    </xf>
    <xf numFmtId="6" fontId="24" fillId="8" borderId="32" xfId="0" applyNumberFormat="1" applyFont="1" applyFill="1" applyBorder="1" applyAlignment="1">
      <alignment/>
    </xf>
    <xf numFmtId="6" fontId="24" fillId="7" borderId="47" xfId="0" applyNumberFormat="1" applyFont="1" applyFill="1" applyBorder="1" applyAlignment="1">
      <alignment/>
    </xf>
    <xf numFmtId="10" fontId="12" fillId="7" borderId="48" xfId="0" applyNumberFormat="1" applyFont="1" applyFill="1" applyBorder="1" applyAlignment="1">
      <alignment/>
    </xf>
    <xf numFmtId="1" fontId="12" fillId="0" borderId="0" xfId="0" applyFont="1" applyFill="1" applyAlignment="1">
      <alignment/>
    </xf>
    <xf numFmtId="1" fontId="15" fillId="0" borderId="9" xfId="0" applyFont="1" applyFill="1" applyBorder="1" applyAlignment="1">
      <alignment horizontal="left"/>
    </xf>
    <xf numFmtId="6" fontId="14" fillId="0" borderId="49" xfId="0" applyNumberFormat="1" applyFont="1" applyFill="1" applyBorder="1" applyAlignment="1">
      <alignment/>
    </xf>
    <xf numFmtId="1" fontId="16" fillId="0" borderId="50" xfId="0" applyFont="1" applyFill="1" applyBorder="1" applyAlignment="1">
      <alignment horizontal="left"/>
    </xf>
    <xf numFmtId="1" fontId="28" fillId="0" borderId="50" xfId="0" applyFont="1" applyFill="1" applyBorder="1" applyAlignment="1">
      <alignment horizontal="center"/>
    </xf>
    <xf numFmtId="6" fontId="15" fillId="0" borderId="51" xfId="0" applyNumberFormat="1" applyFont="1" applyFill="1" applyBorder="1" applyAlignment="1">
      <alignment/>
    </xf>
    <xf numFmtId="5" fontId="14" fillId="0" borderId="50" xfId="0" applyNumberFormat="1" applyFont="1" applyFill="1" applyBorder="1" applyAlignment="1">
      <alignment horizontal="left"/>
    </xf>
    <xf numFmtId="1" fontId="29" fillId="0" borderId="50" xfId="0" applyFont="1" applyFill="1" applyBorder="1" applyAlignment="1">
      <alignment horizontal="right"/>
    </xf>
    <xf numFmtId="1" fontId="30" fillId="0" borderId="4" xfId="0" applyFont="1" applyFill="1" applyBorder="1" applyAlignment="1">
      <alignment horizontal="left"/>
    </xf>
    <xf numFmtId="10" fontId="14" fillId="0" borderId="52" xfId="0" applyNumberFormat="1" applyFont="1" applyBorder="1" applyAlignment="1">
      <alignment/>
    </xf>
    <xf numFmtId="10" fontId="14" fillId="0" borderId="4" xfId="0" applyNumberFormat="1" applyFont="1" applyBorder="1" applyAlignment="1">
      <alignment/>
    </xf>
    <xf numFmtId="6" fontId="34" fillId="0" borderId="53" xfId="0" applyNumberFormat="1" applyFont="1" applyFill="1" applyBorder="1" applyAlignment="1">
      <alignment/>
    </xf>
    <xf numFmtId="6" fontId="14" fillId="0" borderId="54" xfId="0" applyNumberFormat="1" applyFont="1" applyFill="1" applyBorder="1" applyAlignment="1">
      <alignment/>
    </xf>
    <xf numFmtId="6" fontId="16" fillId="0" borderId="2" xfId="0" applyNumberFormat="1" applyFont="1" applyFill="1" applyBorder="1" applyAlignment="1">
      <alignment/>
    </xf>
    <xf numFmtId="6" fontId="14" fillId="0" borderId="55" xfId="0" applyNumberFormat="1" applyFont="1" applyFill="1" applyBorder="1" applyAlignment="1">
      <alignment/>
    </xf>
    <xf numFmtId="6" fontId="14" fillId="0" borderId="56" xfId="0" applyNumberFormat="1" applyFont="1" applyFill="1" applyBorder="1" applyAlignment="1">
      <alignment/>
    </xf>
    <xf numFmtId="6" fontId="14" fillId="0" borderId="57" xfId="0" applyNumberFormat="1" applyFont="1" applyFill="1" applyBorder="1" applyAlignment="1">
      <alignment/>
    </xf>
    <xf numFmtId="6" fontId="14" fillId="0" borderId="58" xfId="0" applyNumberFormat="1" applyFont="1" applyFill="1" applyBorder="1" applyAlignment="1">
      <alignment/>
    </xf>
    <xf numFmtId="10" fontId="14" fillId="0" borderId="49" xfId="0" applyNumberFormat="1" applyFont="1" applyBorder="1" applyAlignment="1">
      <alignment/>
    </xf>
    <xf numFmtId="6" fontId="16" fillId="0" borderId="59" xfId="0" applyNumberFormat="1" applyFont="1" applyFill="1" applyBorder="1" applyAlignment="1">
      <alignment/>
    </xf>
    <xf numFmtId="6" fontId="14" fillId="0" borderId="60" xfId="0" applyNumberFormat="1" applyFont="1" applyFill="1" applyBorder="1" applyAlignment="1">
      <alignment/>
    </xf>
    <xf numFmtId="6" fontId="14" fillId="0" borderId="61" xfId="0" applyNumberFormat="1" applyFont="1" applyFill="1" applyBorder="1" applyAlignment="1">
      <alignment/>
    </xf>
    <xf numFmtId="6" fontId="14" fillId="0" borderId="62" xfId="0" applyNumberFormat="1" applyFont="1" applyFill="1" applyBorder="1" applyAlignment="1">
      <alignment/>
    </xf>
    <xf numFmtId="10" fontId="14" fillId="0" borderId="63" xfId="0" applyNumberFormat="1" applyFont="1" applyBorder="1" applyAlignment="1">
      <alignment/>
    </xf>
    <xf numFmtId="1" fontId="15" fillId="0" borderId="2" xfId="0" applyFont="1" applyFill="1" applyBorder="1" applyAlignment="1">
      <alignment horizontal="left"/>
    </xf>
    <xf numFmtId="1" fontId="14" fillId="0" borderId="25" xfId="0" applyFont="1" applyBorder="1" applyAlignment="1">
      <alignment/>
    </xf>
    <xf numFmtId="1" fontId="14" fillId="0" borderId="25" xfId="0" applyFont="1" applyBorder="1" applyAlignment="1">
      <alignment horizontal="right"/>
    </xf>
    <xf numFmtId="5" fontId="14" fillId="0" borderId="25" xfId="0" applyNumberFormat="1" applyFont="1" applyBorder="1" applyAlignment="1">
      <alignment horizontal="right"/>
    </xf>
    <xf numFmtId="10" fontId="14" fillId="0" borderId="64" xfId="0" applyNumberFormat="1" applyFont="1" applyBorder="1" applyAlignment="1">
      <alignment/>
    </xf>
    <xf numFmtId="10" fontId="14" fillId="0" borderId="65" xfId="0" applyNumberFormat="1" applyFont="1" applyBorder="1" applyAlignment="1">
      <alignment/>
    </xf>
    <xf numFmtId="6" fontId="16" fillId="0" borderId="5" xfId="0" applyNumberFormat="1" applyFont="1" applyFill="1" applyBorder="1" applyAlignment="1">
      <alignment/>
    </xf>
    <xf numFmtId="6" fontId="14" fillId="0" borderId="22" xfId="0" applyNumberFormat="1" applyFont="1" applyFill="1" applyBorder="1" applyAlignment="1">
      <alignment/>
    </xf>
    <xf numFmtId="6" fontId="14" fillId="0" borderId="24" xfId="0" applyNumberFormat="1" applyFont="1" applyFill="1" applyBorder="1" applyAlignment="1">
      <alignment/>
    </xf>
    <xf numFmtId="6" fontId="16" fillId="0" borderId="66" xfId="0" applyNumberFormat="1" applyFont="1" applyFill="1" applyBorder="1" applyAlignment="1">
      <alignment/>
    </xf>
    <xf numFmtId="6" fontId="14" fillId="0" borderId="67" xfId="0" applyNumberFormat="1" applyFont="1" applyFill="1" applyBorder="1" applyAlignment="1">
      <alignment/>
    </xf>
    <xf numFmtId="6" fontId="14" fillId="0" borderId="21" xfId="0" applyNumberFormat="1" applyFont="1" applyFill="1" applyBorder="1" applyAlignment="1">
      <alignment/>
    </xf>
    <xf numFmtId="10" fontId="14" fillId="0" borderId="68" xfId="0" applyNumberFormat="1" applyFont="1" applyBorder="1" applyAlignment="1">
      <alignment/>
    </xf>
    <xf numFmtId="6" fontId="16" fillId="0" borderId="3" xfId="0" applyNumberFormat="1" applyFont="1" applyFill="1" applyBorder="1" applyAlignment="1">
      <alignment/>
    </xf>
    <xf numFmtId="1" fontId="35" fillId="0" borderId="69" xfId="0" applyFont="1" applyFill="1" applyBorder="1" applyAlignment="1">
      <alignment horizontal="left"/>
    </xf>
    <xf numFmtId="1" fontId="35" fillId="0" borderId="70" xfId="0" applyFont="1" applyFill="1" applyBorder="1" applyAlignment="1">
      <alignment horizontal="left"/>
    </xf>
    <xf numFmtId="1" fontId="12" fillId="0" borderId="0" xfId="0" applyFont="1" applyAlignment="1">
      <alignment horizontal="left"/>
    </xf>
    <xf numFmtId="186" fontId="17" fillId="0" borderId="8" xfId="17" applyNumberFormat="1" applyFont="1" applyBorder="1" applyAlignment="1">
      <alignment/>
    </xf>
    <xf numFmtId="186" fontId="17" fillId="0" borderId="35" xfId="17" applyNumberFormat="1" applyFont="1" applyBorder="1" applyAlignment="1">
      <alignment/>
    </xf>
    <xf numFmtId="10" fontId="17" fillId="0" borderId="8" xfId="0" applyNumberFormat="1" applyFont="1" applyBorder="1" applyAlignment="1">
      <alignment/>
    </xf>
    <xf numFmtId="186" fontId="16" fillId="0" borderId="0" xfId="0" applyNumberFormat="1" applyFont="1" applyBorder="1" applyAlignment="1">
      <alignment horizontal="right"/>
    </xf>
    <xf numFmtId="186" fontId="16" fillId="0" borderId="0" xfId="0" applyNumberFormat="1" applyFont="1" applyAlignment="1">
      <alignment horizontal="right"/>
    </xf>
    <xf numFmtId="186" fontId="16" fillId="0" borderId="0" xfId="0" applyNumberFormat="1" applyFont="1" applyAlignment="1">
      <alignment/>
    </xf>
    <xf numFmtId="186" fontId="16" fillId="0" borderId="10" xfId="0" applyNumberFormat="1" applyFont="1" applyBorder="1" applyAlignment="1">
      <alignment horizontal="right"/>
    </xf>
    <xf numFmtId="186" fontId="16" fillId="0" borderId="10" xfId="0" applyNumberFormat="1" applyFont="1" applyBorder="1" applyAlignment="1">
      <alignment/>
    </xf>
    <xf numFmtId="186" fontId="14" fillId="0" borderId="0" xfId="0" applyNumberFormat="1" applyFont="1" applyAlignment="1">
      <alignment/>
    </xf>
    <xf numFmtId="37" fontId="14" fillId="0" borderId="0" xfId="0" applyNumberFormat="1" applyFont="1" applyBorder="1" applyAlignment="1">
      <alignment horizontal="right"/>
    </xf>
    <xf numFmtId="37" fontId="14" fillId="0" borderId="0" xfId="0" applyNumberFormat="1" applyFont="1" applyAlignment="1">
      <alignment horizontal="right"/>
    </xf>
    <xf numFmtId="1" fontId="14" fillId="0" borderId="10" xfId="0" applyFont="1" applyBorder="1" applyAlignment="1">
      <alignment/>
    </xf>
    <xf numFmtId="1" fontId="14" fillId="0" borderId="0" xfId="0" applyFont="1" applyAlignment="1">
      <alignment horizontal="center"/>
    </xf>
    <xf numFmtId="5" fontId="16" fillId="0" borderId="0" xfId="0" applyNumberFormat="1" applyFont="1" applyBorder="1" applyAlignment="1">
      <alignment horizontal="right"/>
    </xf>
    <xf numFmtId="5" fontId="16" fillId="0" borderId="0" xfId="0" applyNumberFormat="1" applyFont="1" applyAlignment="1">
      <alignment horizontal="right"/>
    </xf>
    <xf numFmtId="37" fontId="16" fillId="0" borderId="0" xfId="0" applyNumberFormat="1" applyFont="1" applyAlignment="1">
      <alignment horizontal="right"/>
    </xf>
    <xf numFmtId="37" fontId="16" fillId="0" borderId="0" xfId="0" applyNumberFormat="1" applyFont="1" applyBorder="1" applyAlignment="1">
      <alignment horizontal="right"/>
    </xf>
    <xf numFmtId="5" fontId="16" fillId="0" borderId="10" xfId="0" applyNumberFormat="1" applyFont="1" applyBorder="1" applyAlignment="1">
      <alignment horizontal="right"/>
    </xf>
    <xf numFmtId="165" fontId="14" fillId="5" borderId="0" xfId="22" applyNumberFormat="1" applyFont="1" applyFill="1" applyAlignment="1">
      <alignment horizontal="right"/>
    </xf>
    <xf numFmtId="165" fontId="14" fillId="0" borderId="0" xfId="22" applyNumberFormat="1" applyFont="1" applyFill="1" applyAlignment="1">
      <alignment horizontal="right"/>
    </xf>
    <xf numFmtId="1" fontId="36" fillId="0" borderId="0" xfId="0" applyFont="1" applyAlignment="1">
      <alignment/>
    </xf>
    <xf numFmtId="6" fontId="36" fillId="0" borderId="0" xfId="17" applyNumberFormat="1" applyFont="1" applyAlignment="1">
      <alignment/>
    </xf>
    <xf numFmtId="1" fontId="20" fillId="0" borderId="0" xfId="0" applyFont="1" applyAlignment="1">
      <alignment/>
    </xf>
    <xf numFmtId="49" fontId="20" fillId="0" borderId="0" xfId="0" applyNumberFormat="1" applyFont="1" applyAlignment="1">
      <alignment/>
    </xf>
    <xf numFmtId="6" fontId="14" fillId="0" borderId="0" xfId="17" applyNumberFormat="1" applyFont="1" applyAlignment="1">
      <alignment/>
    </xf>
    <xf numFmtId="1" fontId="28" fillId="0" borderId="0" xfId="0" applyFont="1" applyAlignment="1">
      <alignment/>
    </xf>
    <xf numFmtId="6" fontId="28" fillId="0" borderId="0" xfId="17" applyNumberFormat="1" applyFont="1" applyAlignment="1">
      <alignment/>
    </xf>
    <xf numFmtId="6" fontId="16" fillId="0" borderId="0" xfId="17" applyNumberFormat="1" applyFont="1" applyAlignment="1">
      <alignment/>
    </xf>
    <xf numFmtId="1" fontId="31" fillId="0" borderId="0" xfId="0" applyFont="1" applyAlignment="1">
      <alignment/>
    </xf>
    <xf numFmtId="6" fontId="31" fillId="0" borderId="0" xfId="17" applyNumberFormat="1" applyFont="1" applyAlignment="1">
      <alignment/>
    </xf>
    <xf numFmtId="6" fontId="12" fillId="0" borderId="0" xfId="17" applyNumberFormat="1" applyFont="1" applyAlignment="1">
      <alignment/>
    </xf>
    <xf numFmtId="4" fontId="14" fillId="0" borderId="0" xfId="15" applyFont="1" applyAlignment="1">
      <alignment horizontal="center"/>
    </xf>
    <xf numFmtId="3" fontId="14" fillId="0" borderId="0" xfId="15" applyNumberFormat="1" applyFont="1" applyAlignment="1">
      <alignment horizontal="center"/>
    </xf>
    <xf numFmtId="186" fontId="17" fillId="0" borderId="8" xfId="0" applyNumberFormat="1" applyFont="1" applyBorder="1" applyAlignment="1">
      <alignment/>
    </xf>
    <xf numFmtId="1" fontId="17" fillId="0" borderId="8" xfId="0" applyNumberFormat="1" applyFont="1" applyBorder="1" applyAlignment="1">
      <alignment/>
    </xf>
    <xf numFmtId="186" fontId="17" fillId="0" borderId="35" xfId="0" applyNumberFormat="1" applyFont="1" applyBorder="1" applyAlignment="1">
      <alignment/>
    </xf>
    <xf numFmtId="6" fontId="12" fillId="0" borderId="0" xfId="17" applyNumberFormat="1" applyFont="1" applyAlignment="1">
      <alignment horizontal="center"/>
    </xf>
    <xf numFmtId="185" fontId="12" fillId="0" borderId="0" xfId="17" applyNumberFormat="1" applyFont="1" applyAlignment="1">
      <alignment horizontal="center"/>
    </xf>
    <xf numFmtId="1" fontId="1" fillId="0" borderId="0" xfId="0" applyFont="1" applyAlignment="1">
      <alignment horizontal="center"/>
    </xf>
    <xf numFmtId="1" fontId="4" fillId="0" borderId="0" xfId="0" applyFont="1" applyAlignment="1">
      <alignment/>
    </xf>
    <xf numFmtId="1" fontId="0" fillId="0" borderId="0" xfId="0" applyFont="1" applyAlignment="1">
      <alignment/>
    </xf>
    <xf numFmtId="2" fontId="14" fillId="0" borderId="0" xfId="0" applyNumberFormat="1" applyFont="1" applyAlignment="1">
      <alignment/>
    </xf>
    <xf numFmtId="0" fontId="14" fillId="0" borderId="0" xfId="0" applyNumberFormat="1" applyFont="1" applyAlignment="1">
      <alignment/>
    </xf>
    <xf numFmtId="2" fontId="14" fillId="0" borderId="10" xfId="0" applyNumberFormat="1" applyFont="1" applyBorder="1" applyAlignment="1">
      <alignment/>
    </xf>
    <xf numFmtId="165" fontId="14" fillId="0" borderId="0" xfId="0" applyNumberFormat="1" applyFont="1" applyAlignment="1">
      <alignment/>
    </xf>
    <xf numFmtId="169" fontId="14" fillId="0" borderId="0" xfId="0" applyNumberFormat="1" applyFont="1" applyAlignment="1">
      <alignment/>
    </xf>
    <xf numFmtId="169" fontId="14" fillId="0" borderId="71" xfId="0" applyNumberFormat="1" applyFont="1" applyBorder="1" applyAlignment="1">
      <alignment/>
    </xf>
    <xf numFmtId="2" fontId="14" fillId="0" borderId="0" xfId="0" applyNumberFormat="1" applyFont="1" applyBorder="1" applyAlignment="1">
      <alignment/>
    </xf>
    <xf numFmtId="1" fontId="4" fillId="0" borderId="0" xfId="0" applyFont="1" applyBorder="1" applyAlignment="1">
      <alignment/>
    </xf>
    <xf numFmtId="1" fontId="0" fillId="0" borderId="0" xfId="0" applyFont="1" applyAlignment="1">
      <alignment horizontal="center"/>
    </xf>
    <xf numFmtId="0" fontId="14" fillId="0" borderId="10" xfId="22" applyNumberFormat="1" applyFont="1" applyBorder="1" applyAlignment="1">
      <alignment/>
    </xf>
    <xf numFmtId="0" fontId="14" fillId="0" borderId="0" xfId="22" applyNumberFormat="1" applyFont="1" applyAlignment="1">
      <alignment/>
    </xf>
    <xf numFmtId="14" fontId="0" fillId="0" borderId="72" xfId="0" applyNumberFormat="1" applyBorder="1" applyAlignment="1">
      <alignment horizontal="left"/>
    </xf>
    <xf numFmtId="1" fontId="0" fillId="5" borderId="73" xfId="0" applyFill="1" applyBorder="1" applyAlignment="1">
      <alignment/>
    </xf>
    <xf numFmtId="1" fontId="0" fillId="5" borderId="0" xfId="0" applyFill="1" applyBorder="1" applyAlignment="1">
      <alignment horizontal="right"/>
    </xf>
    <xf numFmtId="1" fontId="0" fillId="5" borderId="74" xfId="0" applyFill="1" applyBorder="1" applyAlignment="1">
      <alignment/>
    </xf>
    <xf numFmtId="1" fontId="0" fillId="5" borderId="75" xfId="0" applyFill="1" applyBorder="1" applyAlignment="1">
      <alignment horizontal="right"/>
    </xf>
    <xf numFmtId="7" fontId="1" fillId="0" borderId="3" xfId="0" applyNumberFormat="1" applyFont="1" applyBorder="1" applyAlignment="1">
      <alignment/>
    </xf>
    <xf numFmtId="7" fontId="0" fillId="0" borderId="5" xfId="0" applyNumberFormat="1" applyFont="1" applyBorder="1" applyAlignment="1">
      <alignment/>
    </xf>
    <xf numFmtId="1" fontId="0" fillId="0" borderId="76" xfId="0" applyBorder="1" applyAlignment="1">
      <alignment horizontal="left"/>
    </xf>
    <xf numFmtId="1" fontId="0" fillId="5" borderId="0" xfId="0" applyFill="1" applyBorder="1" applyAlignment="1">
      <alignment/>
    </xf>
    <xf numFmtId="1" fontId="0" fillId="5" borderId="75" xfId="0" applyFill="1" applyBorder="1" applyAlignment="1">
      <alignment/>
    </xf>
    <xf numFmtId="187" fontId="0" fillId="0" borderId="77" xfId="0" applyNumberFormat="1" applyFont="1" applyBorder="1" applyAlignment="1">
      <alignment/>
    </xf>
    <xf numFmtId="187" fontId="0" fillId="0" borderId="78" xfId="0" applyNumberFormat="1" applyFont="1" applyBorder="1" applyAlignment="1">
      <alignment horizontal="right"/>
    </xf>
    <xf numFmtId="1" fontId="0" fillId="5" borderId="10" xfId="0" applyFill="1" applyBorder="1" applyAlignment="1">
      <alignment/>
    </xf>
    <xf numFmtId="1" fontId="0" fillId="5" borderId="79" xfId="0" applyFill="1" applyBorder="1" applyAlignment="1">
      <alignment/>
    </xf>
    <xf numFmtId="1" fontId="0" fillId="0" borderId="80" xfId="0" applyBorder="1" applyAlignment="1">
      <alignment horizontal="left"/>
    </xf>
    <xf numFmtId="1" fontId="2" fillId="5" borderId="5" xfId="0" applyFont="1" applyFill="1" applyBorder="1" applyAlignment="1">
      <alignment/>
    </xf>
    <xf numFmtId="1" fontId="0" fillId="5" borderId="6" xfId="0" applyFill="1" applyBorder="1" applyAlignment="1">
      <alignment/>
    </xf>
    <xf numFmtId="1" fontId="0" fillId="5" borderId="81" xfId="0" applyFill="1" applyBorder="1" applyAlignment="1">
      <alignment/>
    </xf>
    <xf numFmtId="1" fontId="2" fillId="5" borderId="9" xfId="0" applyFont="1" applyFill="1" applyBorder="1" applyAlignment="1">
      <alignment/>
    </xf>
    <xf numFmtId="1" fontId="0" fillId="5" borderId="82" xfId="0" applyFill="1" applyBorder="1" applyAlignment="1">
      <alignment/>
    </xf>
    <xf numFmtId="1" fontId="1" fillId="4" borderId="83" xfId="0" applyFont="1" applyFill="1" applyBorder="1" applyAlignment="1">
      <alignment/>
    </xf>
    <xf numFmtId="1" fontId="0" fillId="4" borderId="10" xfId="0" applyFill="1" applyBorder="1" applyAlignment="1">
      <alignment/>
    </xf>
    <xf numFmtId="1" fontId="0" fillId="4" borderId="82" xfId="0" applyFill="1" applyBorder="1" applyAlignment="1">
      <alignment/>
    </xf>
    <xf numFmtId="1" fontId="6" fillId="4" borderId="10" xfId="0" applyFont="1" applyFill="1" applyBorder="1" applyAlignment="1">
      <alignment/>
    </xf>
    <xf numFmtId="1" fontId="0" fillId="5" borderId="83" xfId="0" applyFill="1" applyBorder="1" applyAlignment="1">
      <alignment/>
    </xf>
    <xf numFmtId="1" fontId="0" fillId="5" borderId="10" xfId="0" applyFill="1" applyBorder="1" applyAlignment="1">
      <alignment horizontal="right"/>
    </xf>
    <xf numFmtId="7" fontId="1" fillId="0" borderId="2" xfId="0" applyNumberFormat="1" applyFont="1" applyBorder="1" applyAlignment="1">
      <alignment/>
    </xf>
    <xf numFmtId="14" fontId="7" fillId="0" borderId="9" xfId="0" applyNumberFormat="1" applyFont="1" applyBorder="1" applyAlignment="1">
      <alignment horizontal="left"/>
    </xf>
    <xf numFmtId="1" fontId="0" fillId="5" borderId="5" xfId="0" applyFill="1" applyBorder="1" applyAlignment="1">
      <alignment/>
    </xf>
    <xf numFmtId="1" fontId="0" fillId="5" borderId="1" xfId="0" applyFill="1" applyBorder="1" applyAlignment="1">
      <alignment/>
    </xf>
    <xf numFmtId="1" fontId="0" fillId="5" borderId="9" xfId="0" applyFill="1" applyBorder="1" applyAlignment="1">
      <alignment/>
    </xf>
    <xf numFmtId="1" fontId="0" fillId="5" borderId="76" xfId="0" applyFill="1" applyBorder="1" applyAlignment="1">
      <alignment/>
    </xf>
    <xf numFmtId="1" fontId="14" fillId="0" borderId="0" xfId="0" applyFont="1" applyFill="1" applyAlignment="1">
      <alignment/>
    </xf>
    <xf numFmtId="186" fontId="16" fillId="0" borderId="0" xfId="0" applyNumberFormat="1" applyFont="1" applyFill="1" applyBorder="1" applyAlignment="1">
      <alignment horizontal="right"/>
    </xf>
    <xf numFmtId="1" fontId="5" fillId="4" borderId="84" xfId="0" applyFont="1" applyFill="1" applyBorder="1" applyAlignment="1">
      <alignment horizontal="left"/>
    </xf>
    <xf numFmtId="1" fontId="6" fillId="4" borderId="85" xfId="0" applyFont="1" applyFill="1" applyBorder="1" applyAlignment="1">
      <alignment horizontal="centerContinuous"/>
    </xf>
    <xf numFmtId="1" fontId="6" fillId="4" borderId="85" xfId="0" applyFont="1" applyFill="1" applyBorder="1" applyAlignment="1">
      <alignment/>
    </xf>
    <xf numFmtId="1" fontId="6" fillId="4" borderId="86" xfId="0" applyFont="1" applyFill="1" applyBorder="1" applyAlignment="1">
      <alignment/>
    </xf>
    <xf numFmtId="1" fontId="1" fillId="0" borderId="4" xfId="0" applyFont="1" applyBorder="1" applyAlignment="1">
      <alignment horizontal="center"/>
    </xf>
    <xf numFmtId="1" fontId="0" fillId="0" borderId="18" xfId="0" applyBorder="1" applyAlignment="1">
      <alignment/>
    </xf>
    <xf numFmtId="1" fontId="5" fillId="4" borderId="83" xfId="0" applyFont="1" applyFill="1" applyBorder="1" applyAlignment="1">
      <alignment/>
    </xf>
    <xf numFmtId="1" fontId="6" fillId="4" borderId="82" xfId="0" applyFont="1" applyFill="1" applyBorder="1" applyAlignment="1">
      <alignment/>
    </xf>
    <xf numFmtId="1" fontId="0" fillId="4" borderId="74" xfId="0" applyFill="1" applyBorder="1" applyAlignment="1">
      <alignment/>
    </xf>
    <xf numFmtId="1" fontId="0" fillId="4" borderId="75" xfId="0" applyFill="1" applyBorder="1" applyAlignment="1">
      <alignment/>
    </xf>
    <xf numFmtId="1" fontId="0" fillId="4" borderId="87" xfId="0" applyFill="1" applyBorder="1" applyAlignment="1">
      <alignment/>
    </xf>
    <xf numFmtId="1" fontId="0" fillId="4" borderId="73" xfId="0" applyFill="1" applyBorder="1" applyAlignment="1">
      <alignment/>
    </xf>
    <xf numFmtId="1" fontId="0" fillId="4" borderId="0" xfId="0" applyFill="1" applyBorder="1" applyAlignment="1">
      <alignment/>
    </xf>
    <xf numFmtId="1" fontId="0" fillId="4" borderId="79" xfId="0" applyFill="1" applyBorder="1" applyAlignment="1">
      <alignment/>
    </xf>
    <xf numFmtId="1" fontId="2" fillId="4" borderId="0" xfId="0" applyFont="1" applyFill="1" applyBorder="1" applyAlignment="1">
      <alignment/>
    </xf>
    <xf numFmtId="1" fontId="2" fillId="4" borderId="75" xfId="0" applyFont="1" applyFill="1" applyBorder="1" applyAlignment="1">
      <alignment/>
    </xf>
    <xf numFmtId="1" fontId="32" fillId="0" borderId="0" xfId="0" applyFont="1" applyBorder="1" applyAlignment="1">
      <alignment horizontal="center"/>
    </xf>
    <xf numFmtId="1" fontId="1" fillId="0" borderId="88" xfId="0" applyFont="1" applyBorder="1" applyAlignment="1">
      <alignment horizontal="center"/>
    </xf>
    <xf numFmtId="1" fontId="1" fillId="0" borderId="18" xfId="0" applyFont="1" applyBorder="1" applyAlignment="1">
      <alignment horizontal="center"/>
    </xf>
    <xf numFmtId="1" fontId="1" fillId="0" borderId="89" xfId="0" applyFont="1" applyBorder="1" applyAlignment="1">
      <alignment horizontal="center"/>
    </xf>
    <xf numFmtId="1" fontId="1" fillId="0" borderId="69" xfId="0" applyFont="1" applyBorder="1" applyAlignment="1">
      <alignment horizontal="center"/>
    </xf>
    <xf numFmtId="1" fontId="1" fillId="0" borderId="90" xfId="0" applyFont="1" applyBorder="1" applyAlignment="1">
      <alignment horizontal="center"/>
    </xf>
    <xf numFmtId="1" fontId="5" fillId="4" borderId="88" xfId="0" applyFont="1" applyFill="1" applyBorder="1" applyAlignment="1">
      <alignment horizontal="center"/>
    </xf>
    <xf numFmtId="1" fontId="5" fillId="4" borderId="18" xfId="0" applyFont="1" applyFill="1" applyBorder="1" applyAlignment="1">
      <alignment horizontal="center"/>
    </xf>
    <xf numFmtId="1" fontId="5" fillId="4" borderId="9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reak-Even Analysi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475"/>
          <c:w val="0.7265"/>
          <c:h val="0.90675"/>
        </c:manualLayout>
      </c:layout>
      <c:lineChart>
        <c:grouping val="standard"/>
        <c:varyColors val="0"/>
        <c:ser>
          <c:idx val="0"/>
          <c:order val="0"/>
          <c:tx>
            <c:strRef>
              <c:f>'Cashflow with Graph'!$B$57</c:f>
              <c:strCache>
                <c:ptCount val="1"/>
                <c:pt idx="0">
                  <c:v>Total Cash Receipts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'Cashflow with Graph'!$C$57:$N$57</c:f>
              <c:numCache/>
            </c:numRef>
          </c:val>
          <c:smooth val="1"/>
        </c:ser>
        <c:ser>
          <c:idx val="1"/>
          <c:order val="1"/>
          <c:tx>
            <c:strRef>
              <c:f>'Cashflow with Graph'!$B$58</c:f>
              <c:strCache>
                <c:ptCount val="1"/>
                <c:pt idx="0">
                  <c:v>Total Cash Paid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'Cashflow with Graph'!$C$58:$N$58</c:f>
              <c:numCache/>
            </c:numRef>
          </c:val>
          <c:smooth val="1"/>
        </c:ser>
        <c:axId val="46619482"/>
        <c:axId val="16922155"/>
      </c:lineChart>
      <c:catAx>
        <c:axId val="46619482"/>
        <c:scaling>
          <c:orientation val="minMax"/>
        </c:scaling>
        <c:axPos val="b"/>
        <c:delete val="0"/>
        <c:numFmt formatCode="General" sourceLinked="1"/>
        <c:majorTickMark val="in"/>
        <c:minorTickMark val="none"/>
        <c:tickLblPos val="nextTo"/>
        <c:crossAx val="16922155"/>
        <c:crosses val="autoZero"/>
        <c:auto val="0"/>
        <c:lblOffset val="100"/>
        <c:noMultiLvlLbl val="0"/>
      </c:catAx>
      <c:valAx>
        <c:axId val="16922155"/>
        <c:scaling>
          <c:orientation val="minMax"/>
        </c:scaling>
        <c:axPos val="l"/>
        <c:delete val="0"/>
        <c:numFmt formatCode="General" sourceLinked="1"/>
        <c:majorTickMark val="in"/>
        <c:minorTickMark val="none"/>
        <c:tickLblPos val="nextTo"/>
        <c:crossAx val="46619482"/>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475"/>
          <c:w val="0.774"/>
          <c:h val="0.90675"/>
        </c:manualLayout>
      </c:layout>
      <c:lineChart>
        <c:grouping val="standard"/>
        <c:varyColors val="0"/>
        <c:ser>
          <c:idx val="0"/>
          <c:order val="0"/>
          <c:tx>
            <c:strRef>
              <c:f>'Cashflow with Graph'!$B$59</c:f>
              <c:strCache>
                <c:ptCount val="1"/>
                <c:pt idx="0">
                  <c:v>Cash Position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'Cashflow with Graph'!$C$59:$N$59</c:f>
              <c:numCache/>
            </c:numRef>
          </c:val>
          <c:smooth val="1"/>
        </c:ser>
        <c:axId val="18081668"/>
        <c:axId val="28517285"/>
      </c:lineChart>
      <c:catAx>
        <c:axId val="18081668"/>
        <c:scaling>
          <c:orientation val="minMax"/>
        </c:scaling>
        <c:axPos val="b"/>
        <c:delete val="0"/>
        <c:numFmt formatCode="General" sourceLinked="1"/>
        <c:majorTickMark val="in"/>
        <c:minorTickMark val="none"/>
        <c:tickLblPos val="nextTo"/>
        <c:crossAx val="28517285"/>
        <c:crosses val="autoZero"/>
        <c:auto val="0"/>
        <c:lblOffset val="100"/>
        <c:noMultiLvlLbl val="0"/>
      </c:catAx>
      <c:valAx>
        <c:axId val="28517285"/>
        <c:scaling>
          <c:orientation val="minMax"/>
        </c:scaling>
        <c:axPos val="l"/>
        <c:delete val="0"/>
        <c:numFmt formatCode="General" sourceLinked="1"/>
        <c:majorTickMark val="in"/>
        <c:minorTickMark val="none"/>
        <c:tickLblPos val="nextTo"/>
        <c:crossAx val="18081668"/>
        <c:crossesAt val="1"/>
        <c:crossBetween val="midCat"/>
        <c:dispUnits/>
      </c:valAx>
      <c:spPr>
        <a:solidFill>
          <a:srgbClr val="C0C0C0"/>
        </a:solidFill>
        <a:ln w="12700">
          <a:solidFill>
            <a:srgbClr val="808080"/>
          </a:solidFill>
        </a:ln>
      </c:spPr>
    </c:plotArea>
    <c:legend>
      <c:legendPos val="r"/>
      <c:layout>
        <c:manualLayout>
          <c:xMode val="edge"/>
          <c:yMode val="edge"/>
          <c:x val="0.81325"/>
          <c:y val="0.42325"/>
        </c:manualLayout>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40</xdr:row>
      <xdr:rowOff>104775</xdr:rowOff>
    </xdr:from>
    <xdr:to>
      <xdr:col>6</xdr:col>
      <xdr:colOff>561975</xdr:colOff>
      <xdr:row>53</xdr:row>
      <xdr:rowOff>104775</xdr:rowOff>
    </xdr:to>
    <xdr:graphicFrame>
      <xdr:nvGraphicFramePr>
        <xdr:cNvPr id="1" name="Chart 1"/>
        <xdr:cNvGraphicFramePr/>
      </xdr:nvGraphicFramePr>
      <xdr:xfrm>
        <a:off x="104775" y="6877050"/>
        <a:ext cx="6296025" cy="2114550"/>
      </xdr:xfrm>
      <a:graphic>
        <a:graphicData uri="http://schemas.openxmlformats.org/drawingml/2006/chart">
          <c:chart xmlns:c="http://schemas.openxmlformats.org/drawingml/2006/chart" r:id="rId1"/>
        </a:graphicData>
      </a:graphic>
    </xdr:graphicFrame>
    <xdr:clientData/>
  </xdr:twoCellAnchor>
  <xdr:twoCellAnchor>
    <xdr:from>
      <xdr:col>6</xdr:col>
      <xdr:colOff>685800</xdr:colOff>
      <xdr:row>40</xdr:row>
      <xdr:rowOff>104775</xdr:rowOff>
    </xdr:from>
    <xdr:to>
      <xdr:col>14</xdr:col>
      <xdr:colOff>733425</xdr:colOff>
      <xdr:row>53</xdr:row>
      <xdr:rowOff>104775</xdr:rowOff>
    </xdr:to>
    <xdr:graphicFrame>
      <xdr:nvGraphicFramePr>
        <xdr:cNvPr id="2" name="Chart 2"/>
        <xdr:cNvGraphicFramePr/>
      </xdr:nvGraphicFramePr>
      <xdr:xfrm>
        <a:off x="6524625" y="6877050"/>
        <a:ext cx="6076950" cy="2114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4</xdr:row>
      <xdr:rowOff>9525</xdr:rowOff>
    </xdr:from>
    <xdr:to>
      <xdr:col>7</xdr:col>
      <xdr:colOff>19050</xdr:colOff>
      <xdr:row>49</xdr:row>
      <xdr:rowOff>9525</xdr:rowOff>
    </xdr:to>
    <xdr:sp>
      <xdr:nvSpPr>
        <xdr:cNvPr id="1" name="TextBox 1"/>
        <xdr:cNvSpPr txBox="1">
          <a:spLocks noChangeArrowheads="1"/>
        </xdr:cNvSpPr>
      </xdr:nvSpPr>
      <xdr:spPr>
        <a:xfrm>
          <a:off x="4886325" y="771525"/>
          <a:ext cx="1743075" cy="7962900"/>
        </a:xfrm>
        <a:prstGeom prst="rect">
          <a:avLst/>
        </a:prstGeom>
        <a:solidFill>
          <a:srgbClr val="FBFAF5"/>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Instructions</a:t>
          </a:r>
          <a:r>
            <a:rPr lang="en-US" cap="none" sz="900" b="1" i="0" u="none" baseline="0">
              <a:latin typeface="Arial"/>
              <a:ea typeface="Arial"/>
              <a:cs typeface="Arial"/>
            </a:rPr>
            <a:t>
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Using figures from your Cashflow (Profit and Loss) Projection, enter expected annual fixed and variable costs.
</a:t>
          </a:r>
          <a:r>
            <a:rPr lang="en-US" cap="none" sz="900" b="0" i="0" u="none" baseline="0">
              <a:latin typeface="Arial"/>
              <a:ea typeface="Arial"/>
              <a:cs typeface="Arial"/>
            </a:rPr>
            <a:t>
Fixed </a:t>
          </a:r>
          <a:r>
            <a:rPr lang="en-US" cap="none" sz="900" b="0" i="0" u="none" baseline="0">
              <a:latin typeface="Arial"/>
              <a:ea typeface="Arial"/>
              <a:cs typeface="Arial"/>
            </a:rPr>
            <a:t>costs are those that remain the same regardless of your sales volume. They are expressed in dollars. Rent, insurance and real estate taxes, for example, are usually fixed.
Variable costs are those which change as your volume of business changes. They are expressed as a percent of sales. Inventory, raw materials and direct production labor, for example, are usually variable costs.  
Under the variable expenses column, use whole numbers as a percentage, not decimal numbers. For example, use 45%, rather than .45%.
For your business, each category of expense may either be fixed or variable, but not both.</a:t>
          </a:r>
        </a:p>
      </xdr:txBody>
    </xdr:sp>
    <xdr:clientData/>
  </xdr:twoCellAnchor>
  <xdr:twoCellAnchor>
    <xdr:from>
      <xdr:col>0</xdr:col>
      <xdr:colOff>104775</xdr:colOff>
      <xdr:row>31</xdr:row>
      <xdr:rowOff>133350</xdr:rowOff>
    </xdr:from>
    <xdr:to>
      <xdr:col>3</xdr:col>
      <xdr:colOff>1343025</xdr:colOff>
      <xdr:row>49</xdr:row>
      <xdr:rowOff>0</xdr:rowOff>
    </xdr:to>
    <xdr:sp>
      <xdr:nvSpPr>
        <xdr:cNvPr id="2" name="TextBox 2"/>
        <xdr:cNvSpPr txBox="1">
          <a:spLocks noChangeArrowheads="1"/>
        </xdr:cNvSpPr>
      </xdr:nvSpPr>
      <xdr:spPr>
        <a:xfrm>
          <a:off x="104775" y="5981700"/>
          <a:ext cx="4619625" cy="2743200"/>
        </a:xfrm>
        <a:prstGeom prst="rect">
          <a:avLst/>
        </a:prstGeom>
        <a:solidFill>
          <a:srgbClr val="FBFAF5"/>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Suggestions</a:t>
          </a:r>
          <a:r>
            <a:rPr lang="en-US" cap="none" sz="900" b="1" i="0" u="sng" baseline="0">
              <a:latin typeface="Arial"/>
              <a:ea typeface="Arial"/>
              <a:cs typeface="Arial"/>
            </a:rPr>
            <a:t>
</a:t>
          </a:r>
          <a:r>
            <a:rPr lang="en-US" cap="none" sz="900" b="1" i="0" u="none" baseline="0">
              <a:latin typeface="Arial"/>
              <a:ea typeface="Arial"/>
              <a:cs typeface="Arial"/>
            </a:rPr>
            <a:t>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65"/>
  <sheetViews>
    <sheetView showGridLines="0" tabSelected="1" view="pageBreakPreview" zoomScale="60" workbookViewId="0" topLeftCell="A1">
      <selection activeCell="G33" sqref="G33"/>
    </sheetView>
  </sheetViews>
  <sheetFormatPr defaultColWidth="9.00390625" defaultRowHeight="12.75"/>
  <cols>
    <col min="1" max="1" width="28.50390625" style="0" bestFit="1" customWidth="1"/>
    <col min="2" max="2" width="9.50390625" style="22" customWidth="1"/>
    <col min="3" max="12" width="9.50390625" style="0" customWidth="1"/>
    <col min="13" max="13" width="10.625" style="0" customWidth="1"/>
    <col min="14" max="14" width="11.50390625" style="0" customWidth="1"/>
    <col min="15" max="15" width="10.50390625" style="0" customWidth="1"/>
    <col min="16" max="16" width="10.625" style="0" bestFit="1" customWidth="1"/>
    <col min="17" max="17" width="10.50390625" style="0" customWidth="1"/>
  </cols>
  <sheetData>
    <row r="1" spans="1:21" ht="17.25">
      <c r="A1" s="219" t="s">
        <v>189</v>
      </c>
      <c r="B1" s="99"/>
      <c r="C1" s="100"/>
      <c r="D1" s="100"/>
      <c r="E1" s="100"/>
      <c r="F1" s="101"/>
      <c r="G1" s="102"/>
      <c r="H1" s="100"/>
      <c r="I1" s="101"/>
      <c r="J1" s="102"/>
      <c r="K1" s="100"/>
      <c r="L1" s="100"/>
      <c r="M1" s="100"/>
      <c r="N1" s="103"/>
      <c r="O1" s="104">
        <v>2006</v>
      </c>
      <c r="P1" s="105">
        <f>O1+1</f>
        <v>2007</v>
      </c>
      <c r="Q1" s="106">
        <f>O1+2</f>
        <v>2008</v>
      </c>
      <c r="R1" s="32"/>
      <c r="S1" s="32"/>
      <c r="T1" s="32"/>
      <c r="U1" s="32"/>
    </row>
    <row r="2" spans="1:21" ht="15">
      <c r="A2" s="107"/>
      <c r="B2" s="108" t="s">
        <v>2</v>
      </c>
      <c r="C2" s="109">
        <v>1</v>
      </c>
      <c r="D2" s="109">
        <v>2</v>
      </c>
      <c r="E2" s="109">
        <v>3</v>
      </c>
      <c r="F2" s="110">
        <v>4</v>
      </c>
      <c r="G2" s="109">
        <v>5</v>
      </c>
      <c r="H2" s="109">
        <v>6</v>
      </c>
      <c r="I2" s="110">
        <v>7</v>
      </c>
      <c r="J2" s="109">
        <v>8</v>
      </c>
      <c r="K2" s="109">
        <v>9</v>
      </c>
      <c r="L2" s="109">
        <v>10</v>
      </c>
      <c r="M2" s="109">
        <v>11</v>
      </c>
      <c r="N2" s="109">
        <v>12</v>
      </c>
      <c r="O2" s="111"/>
      <c r="P2" s="112"/>
      <c r="Q2" s="113"/>
      <c r="R2" s="32"/>
      <c r="S2" s="32"/>
      <c r="T2" s="32"/>
      <c r="U2" s="32"/>
    </row>
    <row r="3" spans="1:22" ht="12.75">
      <c r="A3" s="114" t="s">
        <v>3</v>
      </c>
      <c r="B3" s="115"/>
      <c r="C3" s="116" t="s">
        <v>4</v>
      </c>
      <c r="D3" s="116" t="s">
        <v>5</v>
      </c>
      <c r="E3" s="116" t="s">
        <v>6</v>
      </c>
      <c r="F3" s="116" t="s">
        <v>7</v>
      </c>
      <c r="G3" s="116" t="s">
        <v>8</v>
      </c>
      <c r="H3" s="116" t="s">
        <v>72</v>
      </c>
      <c r="I3" s="116" t="s">
        <v>73</v>
      </c>
      <c r="J3" s="116" t="s">
        <v>9</v>
      </c>
      <c r="K3" s="116" t="s">
        <v>10</v>
      </c>
      <c r="L3" s="116" t="s">
        <v>11</v>
      </c>
      <c r="M3" s="116" t="s">
        <v>12</v>
      </c>
      <c r="N3" s="116" t="s">
        <v>13</v>
      </c>
      <c r="O3" s="117" t="s">
        <v>14</v>
      </c>
      <c r="P3" s="118" t="s">
        <v>14</v>
      </c>
      <c r="Q3" s="119" t="s">
        <v>14</v>
      </c>
      <c r="R3" s="120" t="s">
        <v>0</v>
      </c>
      <c r="S3" s="120"/>
      <c r="T3" s="324"/>
      <c r="U3" s="324"/>
      <c r="V3" s="20"/>
    </row>
    <row r="4" spans="1:22" ht="12.75">
      <c r="A4" s="121" t="s">
        <v>15</v>
      </c>
      <c r="B4" s="122" t="s">
        <v>16</v>
      </c>
      <c r="C4" s="123" t="s">
        <v>16</v>
      </c>
      <c r="D4" s="123" t="s">
        <v>16</v>
      </c>
      <c r="E4" s="123" t="s">
        <v>16</v>
      </c>
      <c r="F4" s="123" t="s">
        <v>16</v>
      </c>
      <c r="G4" s="123" t="s">
        <v>16</v>
      </c>
      <c r="H4" s="123" t="s">
        <v>16</v>
      </c>
      <c r="I4" s="123" t="s">
        <v>16</v>
      </c>
      <c r="J4" s="123" t="s">
        <v>16</v>
      </c>
      <c r="K4" s="123" t="s">
        <v>16</v>
      </c>
      <c r="L4" s="123" t="s">
        <v>16</v>
      </c>
      <c r="M4" s="123" t="s">
        <v>16</v>
      </c>
      <c r="N4" s="123" t="s">
        <v>16</v>
      </c>
      <c r="O4" s="124" t="s">
        <v>16</v>
      </c>
      <c r="P4" s="125" t="s">
        <v>16</v>
      </c>
      <c r="Q4" s="126" t="s">
        <v>16</v>
      </c>
      <c r="R4" s="127">
        <v>0.1</v>
      </c>
      <c r="S4" s="128" t="s">
        <v>17</v>
      </c>
      <c r="T4" s="129"/>
      <c r="U4" s="128"/>
      <c r="V4" s="20"/>
    </row>
    <row r="5" spans="1:22" ht="12.75">
      <c r="A5" s="130" t="s">
        <v>18</v>
      </c>
      <c r="B5" s="131">
        <v>0</v>
      </c>
      <c r="C5" s="132">
        <f aca="true" t="shared" si="0" ref="C5:N5">B41</f>
        <v>0</v>
      </c>
      <c r="D5" s="132">
        <f t="shared" si="0"/>
        <v>0</v>
      </c>
      <c r="E5" s="132">
        <f t="shared" si="0"/>
        <v>0</v>
      </c>
      <c r="F5" s="132">
        <f t="shared" si="0"/>
        <v>0</v>
      </c>
      <c r="G5" s="132">
        <f t="shared" si="0"/>
        <v>0</v>
      </c>
      <c r="H5" s="132">
        <f t="shared" si="0"/>
        <v>0</v>
      </c>
      <c r="I5" s="132">
        <f t="shared" si="0"/>
        <v>0</v>
      </c>
      <c r="J5" s="132">
        <f t="shared" si="0"/>
        <v>0</v>
      </c>
      <c r="K5" s="132">
        <f t="shared" si="0"/>
        <v>0</v>
      </c>
      <c r="L5" s="132">
        <f t="shared" si="0"/>
        <v>0</v>
      </c>
      <c r="M5" s="132">
        <f t="shared" si="0"/>
        <v>0</v>
      </c>
      <c r="N5" s="132">
        <f t="shared" si="0"/>
        <v>0</v>
      </c>
      <c r="O5" s="133"/>
      <c r="P5" s="134">
        <f>N41</f>
        <v>0</v>
      </c>
      <c r="Q5" s="135">
        <f>P41</f>
        <v>0</v>
      </c>
      <c r="R5" s="127">
        <v>0.12</v>
      </c>
      <c r="S5" s="128" t="s">
        <v>19</v>
      </c>
      <c r="T5" s="136"/>
      <c r="U5" s="128"/>
      <c r="V5" s="20"/>
    </row>
    <row r="6" spans="1:22" ht="12.75">
      <c r="A6" s="130" t="s">
        <v>20</v>
      </c>
      <c r="B6" s="137"/>
      <c r="C6" s="138">
        <v>0</v>
      </c>
      <c r="D6" s="138">
        <v>0</v>
      </c>
      <c r="E6" s="138">
        <v>0</v>
      </c>
      <c r="F6" s="138">
        <v>0</v>
      </c>
      <c r="G6" s="138">
        <v>0</v>
      </c>
      <c r="H6" s="138">
        <v>0</v>
      </c>
      <c r="I6" s="138">
        <v>0</v>
      </c>
      <c r="J6" s="138">
        <v>0</v>
      </c>
      <c r="K6" s="138">
        <v>0</v>
      </c>
      <c r="L6" s="138">
        <v>0</v>
      </c>
      <c r="M6" s="138">
        <v>0</v>
      </c>
      <c r="N6" s="138">
        <v>0</v>
      </c>
      <c r="O6" s="139">
        <f>SUM(C6:N6)</f>
        <v>0</v>
      </c>
      <c r="P6" s="140">
        <f>((O6*$R$4)+O6)</f>
        <v>0</v>
      </c>
      <c r="Q6" s="141">
        <f>(P6*$R$5)+P6</f>
        <v>0</v>
      </c>
      <c r="R6" s="127">
        <v>0.03</v>
      </c>
      <c r="S6" s="128" t="s">
        <v>21</v>
      </c>
      <c r="T6" s="142"/>
      <c r="U6" s="128"/>
      <c r="V6" s="20"/>
    </row>
    <row r="7" spans="1:21" ht="12.75">
      <c r="A7" s="130" t="s">
        <v>183</v>
      </c>
      <c r="B7" s="131">
        <v>0</v>
      </c>
      <c r="C7" s="138">
        <v>0</v>
      </c>
      <c r="D7" s="138">
        <v>0</v>
      </c>
      <c r="E7" s="138">
        <v>0</v>
      </c>
      <c r="F7" s="138">
        <v>0</v>
      </c>
      <c r="G7" s="138">
        <v>0</v>
      </c>
      <c r="H7" s="138">
        <v>0</v>
      </c>
      <c r="I7" s="138">
        <v>0</v>
      </c>
      <c r="J7" s="138">
        <v>0</v>
      </c>
      <c r="K7" s="138">
        <v>0</v>
      </c>
      <c r="L7" s="143">
        <v>0</v>
      </c>
      <c r="M7" s="138">
        <v>0</v>
      </c>
      <c r="N7" s="138">
        <v>0</v>
      </c>
      <c r="O7" s="139">
        <f>SUM(C7:N7)</f>
        <v>0</v>
      </c>
      <c r="P7" s="140">
        <f>(O7*$R$4)+O7</f>
        <v>0</v>
      </c>
      <c r="Q7" s="141">
        <f>(P7*$R$5)+P7</f>
        <v>0</v>
      </c>
      <c r="R7" s="144"/>
      <c r="S7" s="128"/>
      <c r="T7" s="32"/>
      <c r="U7" s="128"/>
    </row>
    <row r="8" spans="1:21" ht="12.75">
      <c r="A8" s="130" t="s">
        <v>184</v>
      </c>
      <c r="B8" s="131">
        <v>0</v>
      </c>
      <c r="C8" s="138">
        <v>0</v>
      </c>
      <c r="D8" s="138">
        <v>0</v>
      </c>
      <c r="E8" s="138">
        <v>0</v>
      </c>
      <c r="F8" s="138">
        <v>0</v>
      </c>
      <c r="G8" s="138">
        <v>0</v>
      </c>
      <c r="H8" s="138">
        <v>0</v>
      </c>
      <c r="I8" s="138">
        <v>0</v>
      </c>
      <c r="J8" s="138">
        <v>0</v>
      </c>
      <c r="K8" s="138">
        <v>0</v>
      </c>
      <c r="L8" s="138">
        <v>0</v>
      </c>
      <c r="M8" s="138">
        <v>0</v>
      </c>
      <c r="N8" s="138">
        <v>0</v>
      </c>
      <c r="O8" s="139">
        <f>SUM(C8:N8)</f>
        <v>0</v>
      </c>
      <c r="P8" s="140">
        <f>(O8*$R$4)+O8</f>
        <v>0</v>
      </c>
      <c r="Q8" s="141">
        <f>(P8*$R$5)+P8</f>
        <v>0</v>
      </c>
      <c r="R8" s="32"/>
      <c r="S8" s="32"/>
      <c r="T8" s="32"/>
      <c r="U8" s="32"/>
    </row>
    <row r="9" spans="1:21" ht="13.5" thickBot="1">
      <c r="A9" s="145" t="s">
        <v>22</v>
      </c>
      <c r="B9" s="146">
        <f>SUM(B6:B8)</f>
        <v>0</v>
      </c>
      <c r="C9" s="147">
        <f>SUM(C6:C8)</f>
        <v>0</v>
      </c>
      <c r="D9" s="147">
        <f aca="true" t="shared" si="1" ref="D9:N9">SUM(D6:D8)</f>
        <v>0</v>
      </c>
      <c r="E9" s="147">
        <f t="shared" si="1"/>
        <v>0</v>
      </c>
      <c r="F9" s="147">
        <f t="shared" si="1"/>
        <v>0</v>
      </c>
      <c r="G9" s="147">
        <f t="shared" si="1"/>
        <v>0</v>
      </c>
      <c r="H9" s="147">
        <f t="shared" si="1"/>
        <v>0</v>
      </c>
      <c r="I9" s="147">
        <f t="shared" si="1"/>
        <v>0</v>
      </c>
      <c r="J9" s="147">
        <f t="shared" si="1"/>
        <v>0</v>
      </c>
      <c r="K9" s="147">
        <f t="shared" si="1"/>
        <v>0</v>
      </c>
      <c r="L9" s="147">
        <f t="shared" si="1"/>
        <v>0</v>
      </c>
      <c r="M9" s="147">
        <f t="shared" si="1"/>
        <v>0</v>
      </c>
      <c r="N9" s="147">
        <f t="shared" si="1"/>
        <v>0</v>
      </c>
      <c r="O9" s="148">
        <f>SUM(C9:N9)</f>
        <v>0</v>
      </c>
      <c r="P9" s="149">
        <f>((O9*R4)+O9)</f>
        <v>0</v>
      </c>
      <c r="Q9" s="150">
        <f>(P9*$R$5)+P9</f>
        <v>0</v>
      </c>
      <c r="R9" s="151" t="e">
        <f>O9/O9</f>
        <v>#DIV/0!</v>
      </c>
      <c r="S9" s="151" t="e">
        <f>P9/P9</f>
        <v>#DIV/0!</v>
      </c>
      <c r="T9" s="151" t="e">
        <f>Q9/Q9</f>
        <v>#DIV/0!</v>
      </c>
      <c r="U9" s="32"/>
    </row>
    <row r="10" spans="1:21" ht="17.25" customHeight="1" thickBot="1" thickTop="1">
      <c r="A10" s="145" t="s">
        <v>23</v>
      </c>
      <c r="B10" s="147">
        <f>B5+B9</f>
        <v>0</v>
      </c>
      <c r="C10" s="147">
        <f>C5+C9</f>
        <v>0</v>
      </c>
      <c r="D10" s="147">
        <f aca="true" t="shared" si="2" ref="D10:N10">D5+D9</f>
        <v>0</v>
      </c>
      <c r="E10" s="147">
        <f t="shared" si="2"/>
        <v>0</v>
      </c>
      <c r="F10" s="147">
        <f t="shared" si="2"/>
        <v>0</v>
      </c>
      <c r="G10" s="147">
        <f t="shared" si="2"/>
        <v>0</v>
      </c>
      <c r="H10" s="147">
        <f t="shared" si="2"/>
        <v>0</v>
      </c>
      <c r="I10" s="147">
        <f t="shared" si="2"/>
        <v>0</v>
      </c>
      <c r="J10" s="147">
        <f t="shared" si="2"/>
        <v>0</v>
      </c>
      <c r="K10" s="147">
        <f t="shared" si="2"/>
        <v>0</v>
      </c>
      <c r="L10" s="147">
        <f t="shared" si="2"/>
        <v>0</v>
      </c>
      <c r="M10" s="147">
        <f t="shared" si="2"/>
        <v>0</v>
      </c>
      <c r="N10" s="147">
        <f t="shared" si="2"/>
        <v>0</v>
      </c>
      <c r="O10" s="152"/>
      <c r="P10" s="153">
        <f>SUM(P5:P8)</f>
        <v>0</v>
      </c>
      <c r="Q10" s="154">
        <f>SUM(Q5:Q8)</f>
        <v>0</v>
      </c>
      <c r="R10" s="155"/>
      <c r="S10" s="155"/>
      <c r="T10" s="155"/>
      <c r="U10" s="32"/>
    </row>
    <row r="11" spans="1:21" ht="13.5" thickTop="1">
      <c r="A11" s="114" t="s">
        <v>24</v>
      </c>
      <c r="B11" s="156"/>
      <c r="C11" s="157"/>
      <c r="D11" s="157"/>
      <c r="E11" s="157"/>
      <c r="F11" s="157"/>
      <c r="G11" s="157"/>
      <c r="H11" s="157"/>
      <c r="I11" s="157"/>
      <c r="J11" s="157"/>
      <c r="K11" s="157"/>
      <c r="L11" s="157"/>
      <c r="M11" s="157"/>
      <c r="N11" s="157"/>
      <c r="O11" s="158"/>
      <c r="P11" s="159"/>
      <c r="Q11" s="160"/>
      <c r="R11" s="161"/>
      <c r="S11" s="161"/>
      <c r="T11" s="161"/>
      <c r="U11" s="32"/>
    </row>
    <row r="12" spans="1:21" ht="13.5" customHeight="1">
      <c r="A12" s="130" t="s">
        <v>182</v>
      </c>
      <c r="B12" s="131">
        <v>0</v>
      </c>
      <c r="C12" s="138">
        <v>0</v>
      </c>
      <c r="D12" s="138">
        <v>0</v>
      </c>
      <c r="E12" s="138">
        <v>0</v>
      </c>
      <c r="F12" s="138">
        <v>0</v>
      </c>
      <c r="G12" s="138">
        <v>0</v>
      </c>
      <c r="H12" s="138">
        <v>0</v>
      </c>
      <c r="I12" s="138">
        <v>0</v>
      </c>
      <c r="J12" s="138">
        <v>0</v>
      </c>
      <c r="K12" s="138">
        <v>0</v>
      </c>
      <c r="L12" s="138">
        <v>0</v>
      </c>
      <c r="M12" s="138">
        <v>0</v>
      </c>
      <c r="N12" s="138">
        <v>0</v>
      </c>
      <c r="O12" s="139">
        <f>SUM(C12:N12)</f>
        <v>0</v>
      </c>
      <c r="P12" s="140">
        <f>((O12*$R$6)+O12)</f>
        <v>0</v>
      </c>
      <c r="Q12" s="141">
        <f>(P12*$R$6)+P12</f>
        <v>0</v>
      </c>
      <c r="R12" s="151" t="e">
        <f>O12/$O$9</f>
        <v>#DIV/0!</v>
      </c>
      <c r="S12" s="151" t="e">
        <f>P12/$P$9</f>
        <v>#DIV/0!</v>
      </c>
      <c r="T12" s="151" t="e">
        <f>Q12/$Q$9</f>
        <v>#DIV/0!</v>
      </c>
      <c r="U12" s="32"/>
    </row>
    <row r="13" spans="1:21" ht="12.75">
      <c r="A13" s="130" t="s">
        <v>180</v>
      </c>
      <c r="B13" s="131">
        <v>0</v>
      </c>
      <c r="C13" s="138">
        <v>0</v>
      </c>
      <c r="D13" s="138">
        <v>0</v>
      </c>
      <c r="E13" s="138">
        <v>0</v>
      </c>
      <c r="F13" s="138">
        <v>0</v>
      </c>
      <c r="G13" s="138">
        <v>0</v>
      </c>
      <c r="H13" s="138">
        <v>0</v>
      </c>
      <c r="I13" s="138">
        <v>0</v>
      </c>
      <c r="J13" s="138">
        <v>0</v>
      </c>
      <c r="K13" s="138">
        <v>0</v>
      </c>
      <c r="L13" s="138">
        <v>0</v>
      </c>
      <c r="M13" s="138">
        <v>0</v>
      </c>
      <c r="N13" s="138">
        <v>0</v>
      </c>
      <c r="O13" s="139">
        <f aca="true" t="shared" si="3" ref="O13:O25">SUM(C13:N13)</f>
        <v>0</v>
      </c>
      <c r="P13" s="140">
        <f aca="true" t="shared" si="4" ref="P13:P32">((O13*$R$6)+O13)</f>
        <v>0</v>
      </c>
      <c r="Q13" s="141">
        <f aca="true" t="shared" si="5" ref="Q13:Q33">(P13*$R$6)+P13</f>
        <v>0</v>
      </c>
      <c r="R13" s="151" t="e">
        <f aca="true" t="shared" si="6" ref="R13:R34">O13/$O$9</f>
        <v>#DIV/0!</v>
      </c>
      <c r="S13" s="151" t="e">
        <f aca="true" t="shared" si="7" ref="S13:S34">P13/$P$9</f>
        <v>#DIV/0!</v>
      </c>
      <c r="T13" s="151" t="e">
        <f aca="true" t="shared" si="8" ref="T13:T34">Q13/$Q$9</f>
        <v>#DIV/0!</v>
      </c>
      <c r="U13" s="32"/>
    </row>
    <row r="14" spans="1:21" ht="12.75">
      <c r="A14" s="130" t="s">
        <v>181</v>
      </c>
      <c r="B14" s="131">
        <v>0</v>
      </c>
      <c r="C14" s="138">
        <v>0</v>
      </c>
      <c r="D14" s="138">
        <v>0</v>
      </c>
      <c r="E14" s="138">
        <v>0</v>
      </c>
      <c r="F14" s="138">
        <v>0</v>
      </c>
      <c r="G14" s="138">
        <v>0</v>
      </c>
      <c r="H14" s="138">
        <v>0</v>
      </c>
      <c r="I14" s="138">
        <v>0</v>
      </c>
      <c r="J14" s="138">
        <v>0</v>
      </c>
      <c r="K14" s="138">
        <v>0</v>
      </c>
      <c r="L14" s="138">
        <v>0</v>
      </c>
      <c r="M14" s="138">
        <v>0</v>
      </c>
      <c r="N14" s="138">
        <v>0</v>
      </c>
      <c r="O14" s="139">
        <f t="shared" si="3"/>
        <v>0</v>
      </c>
      <c r="P14" s="140">
        <f t="shared" si="4"/>
        <v>0</v>
      </c>
      <c r="Q14" s="141">
        <f t="shared" si="5"/>
        <v>0</v>
      </c>
      <c r="R14" s="151" t="e">
        <f t="shared" si="6"/>
        <v>#DIV/0!</v>
      </c>
      <c r="S14" s="151" t="e">
        <f t="shared" si="7"/>
        <v>#DIV/0!</v>
      </c>
      <c r="T14" s="151" t="e">
        <f t="shared" si="8"/>
        <v>#DIV/0!</v>
      </c>
      <c r="U14" s="32"/>
    </row>
    <row r="15" spans="1:21" ht="12.75">
      <c r="A15" s="130" t="s">
        <v>85</v>
      </c>
      <c r="B15" s="131">
        <v>0</v>
      </c>
      <c r="C15" s="138">
        <v>0</v>
      </c>
      <c r="D15" s="138">
        <v>0</v>
      </c>
      <c r="E15" s="138">
        <v>0</v>
      </c>
      <c r="F15" s="138">
        <v>0</v>
      </c>
      <c r="G15" s="138">
        <v>0</v>
      </c>
      <c r="H15" s="138">
        <v>0</v>
      </c>
      <c r="I15" s="138">
        <v>0</v>
      </c>
      <c r="J15" s="138">
        <v>0</v>
      </c>
      <c r="K15" s="138">
        <v>0</v>
      </c>
      <c r="L15" s="138">
        <v>0</v>
      </c>
      <c r="M15" s="138">
        <v>0</v>
      </c>
      <c r="N15" s="138">
        <v>0</v>
      </c>
      <c r="O15" s="139">
        <f t="shared" si="3"/>
        <v>0</v>
      </c>
      <c r="P15" s="140">
        <f t="shared" si="4"/>
        <v>0</v>
      </c>
      <c r="Q15" s="141">
        <f t="shared" si="5"/>
        <v>0</v>
      </c>
      <c r="R15" s="151" t="e">
        <f t="shared" si="6"/>
        <v>#DIV/0!</v>
      </c>
      <c r="S15" s="151" t="e">
        <f t="shared" si="7"/>
        <v>#DIV/0!</v>
      </c>
      <c r="T15" s="151" t="e">
        <f t="shared" si="8"/>
        <v>#DIV/0!</v>
      </c>
      <c r="U15" s="32"/>
    </row>
    <row r="16" spans="1:21" ht="12.75">
      <c r="A16" s="130" t="s">
        <v>25</v>
      </c>
      <c r="B16" s="131">
        <v>0</v>
      </c>
      <c r="C16" s="138">
        <v>0</v>
      </c>
      <c r="D16" s="138">
        <v>0</v>
      </c>
      <c r="E16" s="138">
        <v>0</v>
      </c>
      <c r="F16" s="138">
        <v>0</v>
      </c>
      <c r="G16" s="138">
        <v>0</v>
      </c>
      <c r="H16" s="138">
        <v>0</v>
      </c>
      <c r="I16" s="138">
        <v>0</v>
      </c>
      <c r="J16" s="138">
        <v>0</v>
      </c>
      <c r="K16" s="138">
        <v>0</v>
      </c>
      <c r="L16" s="138">
        <v>0</v>
      </c>
      <c r="M16" s="138">
        <v>0</v>
      </c>
      <c r="N16" s="138">
        <v>0</v>
      </c>
      <c r="O16" s="139">
        <f t="shared" si="3"/>
        <v>0</v>
      </c>
      <c r="P16" s="140">
        <f t="shared" si="4"/>
        <v>0</v>
      </c>
      <c r="Q16" s="141">
        <f t="shared" si="5"/>
        <v>0</v>
      </c>
      <c r="R16" s="151" t="e">
        <f t="shared" si="6"/>
        <v>#DIV/0!</v>
      </c>
      <c r="S16" s="151" t="e">
        <f t="shared" si="7"/>
        <v>#DIV/0!</v>
      </c>
      <c r="T16" s="151" t="e">
        <f t="shared" si="8"/>
        <v>#DIV/0!</v>
      </c>
      <c r="U16" s="32"/>
    </row>
    <row r="17" spans="1:21" ht="12.75">
      <c r="A17" s="130" t="s">
        <v>186</v>
      </c>
      <c r="B17" s="131">
        <v>0</v>
      </c>
      <c r="C17" s="138">
        <v>0</v>
      </c>
      <c r="D17" s="138">
        <v>0</v>
      </c>
      <c r="E17" s="138">
        <v>0</v>
      </c>
      <c r="F17" s="138">
        <v>0</v>
      </c>
      <c r="G17" s="138">
        <v>0</v>
      </c>
      <c r="H17" s="138">
        <v>0</v>
      </c>
      <c r="I17" s="138">
        <v>0</v>
      </c>
      <c r="J17" s="138">
        <v>0</v>
      </c>
      <c r="K17" s="138">
        <v>0</v>
      </c>
      <c r="L17" s="138">
        <v>0</v>
      </c>
      <c r="M17" s="138">
        <v>0</v>
      </c>
      <c r="N17" s="138">
        <v>0</v>
      </c>
      <c r="O17" s="139">
        <f t="shared" si="3"/>
        <v>0</v>
      </c>
      <c r="P17" s="140">
        <f t="shared" si="4"/>
        <v>0</v>
      </c>
      <c r="Q17" s="141">
        <f t="shared" si="5"/>
        <v>0</v>
      </c>
      <c r="R17" s="151" t="e">
        <f t="shared" si="6"/>
        <v>#DIV/0!</v>
      </c>
      <c r="S17" s="151" t="e">
        <f t="shared" si="7"/>
        <v>#DIV/0!</v>
      </c>
      <c r="T17" s="151" t="e">
        <f t="shared" si="8"/>
        <v>#DIV/0!</v>
      </c>
      <c r="U17" s="32"/>
    </row>
    <row r="18" spans="1:21" ht="12.75">
      <c r="A18" s="130" t="s">
        <v>185</v>
      </c>
      <c r="B18" s="131">
        <v>0</v>
      </c>
      <c r="C18" s="138">
        <v>0</v>
      </c>
      <c r="D18" s="138">
        <v>0</v>
      </c>
      <c r="E18" s="138">
        <v>0</v>
      </c>
      <c r="F18" s="138">
        <v>0</v>
      </c>
      <c r="G18" s="138">
        <v>0</v>
      </c>
      <c r="H18" s="138">
        <v>0</v>
      </c>
      <c r="I18" s="138">
        <v>0</v>
      </c>
      <c r="J18" s="138">
        <v>0</v>
      </c>
      <c r="K18" s="138">
        <v>0</v>
      </c>
      <c r="L18" s="138">
        <v>0</v>
      </c>
      <c r="M18" s="138">
        <v>0</v>
      </c>
      <c r="N18" s="138">
        <v>0</v>
      </c>
      <c r="O18" s="139">
        <f t="shared" si="3"/>
        <v>0</v>
      </c>
      <c r="P18" s="140">
        <f t="shared" si="4"/>
        <v>0</v>
      </c>
      <c r="Q18" s="141">
        <f t="shared" si="5"/>
        <v>0</v>
      </c>
      <c r="R18" s="151" t="e">
        <f t="shared" si="6"/>
        <v>#DIV/0!</v>
      </c>
      <c r="S18" s="151" t="e">
        <f t="shared" si="7"/>
        <v>#DIV/0!</v>
      </c>
      <c r="T18" s="151" t="e">
        <f t="shared" si="8"/>
        <v>#DIV/0!</v>
      </c>
      <c r="U18" s="32"/>
    </row>
    <row r="19" spans="1:21" ht="12.75">
      <c r="A19" s="130" t="s">
        <v>187</v>
      </c>
      <c r="B19" s="131">
        <v>0</v>
      </c>
      <c r="C19" s="138">
        <v>0</v>
      </c>
      <c r="D19" s="138">
        <v>0</v>
      </c>
      <c r="E19" s="138">
        <v>0</v>
      </c>
      <c r="F19" s="138">
        <v>0</v>
      </c>
      <c r="G19" s="138">
        <v>0</v>
      </c>
      <c r="H19" s="138">
        <v>0</v>
      </c>
      <c r="I19" s="138">
        <v>0</v>
      </c>
      <c r="J19" s="138">
        <v>0</v>
      </c>
      <c r="K19" s="138">
        <v>0</v>
      </c>
      <c r="L19" s="138">
        <v>0</v>
      </c>
      <c r="M19" s="138">
        <v>0</v>
      </c>
      <c r="N19" s="138">
        <v>0</v>
      </c>
      <c r="O19" s="139">
        <f t="shared" si="3"/>
        <v>0</v>
      </c>
      <c r="P19" s="140">
        <f t="shared" si="4"/>
        <v>0</v>
      </c>
      <c r="Q19" s="141">
        <f t="shared" si="5"/>
        <v>0</v>
      </c>
      <c r="R19" s="151" t="e">
        <f t="shared" si="6"/>
        <v>#DIV/0!</v>
      </c>
      <c r="S19" s="151" t="e">
        <f t="shared" si="7"/>
        <v>#DIV/0!</v>
      </c>
      <c r="T19" s="151" t="e">
        <f t="shared" si="8"/>
        <v>#DIV/0!</v>
      </c>
      <c r="U19" s="32"/>
    </row>
    <row r="20" spans="1:21" ht="12.75">
      <c r="A20" s="130" t="s">
        <v>172</v>
      </c>
      <c r="B20" s="163">
        <v>0</v>
      </c>
      <c r="C20" s="163">
        <v>0</v>
      </c>
      <c r="D20" s="163">
        <v>0</v>
      </c>
      <c r="E20" s="163">
        <v>0</v>
      </c>
      <c r="F20" s="163">
        <v>0</v>
      </c>
      <c r="G20" s="163">
        <v>0</v>
      </c>
      <c r="H20" s="163">
        <v>0</v>
      </c>
      <c r="I20" s="163">
        <v>0</v>
      </c>
      <c r="J20" s="163">
        <v>0</v>
      </c>
      <c r="K20" s="163">
        <v>0</v>
      </c>
      <c r="L20" s="163">
        <v>0</v>
      </c>
      <c r="M20" s="163">
        <v>0</v>
      </c>
      <c r="N20" s="131">
        <v>0</v>
      </c>
      <c r="O20" s="139">
        <f t="shared" si="3"/>
        <v>0</v>
      </c>
      <c r="P20" s="140">
        <f t="shared" si="4"/>
        <v>0</v>
      </c>
      <c r="Q20" s="141">
        <f t="shared" si="5"/>
        <v>0</v>
      </c>
      <c r="R20" s="151" t="e">
        <f t="shared" si="6"/>
        <v>#DIV/0!</v>
      </c>
      <c r="S20" s="151" t="e">
        <f t="shared" si="7"/>
        <v>#DIV/0!</v>
      </c>
      <c r="T20" s="151" t="e">
        <f t="shared" si="8"/>
        <v>#DIV/0!</v>
      </c>
      <c r="U20" s="32"/>
    </row>
    <row r="21" spans="1:21" ht="12.75">
      <c r="A21" s="130" t="s">
        <v>188</v>
      </c>
      <c r="B21" s="131">
        <v>0</v>
      </c>
      <c r="C21" s="163">
        <v>0</v>
      </c>
      <c r="D21" s="163">
        <v>0</v>
      </c>
      <c r="E21" s="163">
        <v>0</v>
      </c>
      <c r="F21" s="163">
        <v>0</v>
      </c>
      <c r="G21" s="163">
        <v>0</v>
      </c>
      <c r="H21" s="163">
        <v>0</v>
      </c>
      <c r="I21" s="163">
        <v>0</v>
      </c>
      <c r="J21" s="163">
        <v>0</v>
      </c>
      <c r="K21" s="163">
        <v>0</v>
      </c>
      <c r="L21" s="163">
        <v>0</v>
      </c>
      <c r="M21" s="131">
        <v>0</v>
      </c>
      <c r="N21" s="138">
        <v>0</v>
      </c>
      <c r="O21" s="139">
        <f t="shared" si="3"/>
        <v>0</v>
      </c>
      <c r="P21" s="140">
        <f t="shared" si="4"/>
        <v>0</v>
      </c>
      <c r="Q21" s="141">
        <f t="shared" si="5"/>
        <v>0</v>
      </c>
      <c r="R21" s="151" t="e">
        <f t="shared" si="6"/>
        <v>#DIV/0!</v>
      </c>
      <c r="S21" s="151" t="e">
        <f t="shared" si="7"/>
        <v>#DIV/0!</v>
      </c>
      <c r="T21" s="151" t="e">
        <f t="shared" si="8"/>
        <v>#DIV/0!</v>
      </c>
      <c r="U21" s="32"/>
    </row>
    <row r="22" spans="1:21" ht="12.75">
      <c r="A22" s="130" t="s">
        <v>174</v>
      </c>
      <c r="B22" s="131">
        <v>0</v>
      </c>
      <c r="C22" s="138">
        <v>0</v>
      </c>
      <c r="D22" s="138">
        <v>0</v>
      </c>
      <c r="E22" s="138">
        <v>0</v>
      </c>
      <c r="F22" s="138">
        <v>0</v>
      </c>
      <c r="G22" s="138">
        <v>0</v>
      </c>
      <c r="H22" s="138">
        <v>0</v>
      </c>
      <c r="I22" s="138">
        <v>0</v>
      </c>
      <c r="J22" s="138">
        <v>0</v>
      </c>
      <c r="K22" s="138">
        <v>0</v>
      </c>
      <c r="L22" s="138">
        <v>0</v>
      </c>
      <c r="M22" s="138">
        <v>0</v>
      </c>
      <c r="N22" s="138">
        <v>0</v>
      </c>
      <c r="O22" s="139">
        <f t="shared" si="3"/>
        <v>0</v>
      </c>
      <c r="P22" s="140">
        <f t="shared" si="4"/>
        <v>0</v>
      </c>
      <c r="Q22" s="141">
        <f t="shared" si="5"/>
        <v>0</v>
      </c>
      <c r="R22" s="151" t="e">
        <f t="shared" si="6"/>
        <v>#DIV/0!</v>
      </c>
      <c r="S22" s="151" t="e">
        <f t="shared" si="7"/>
        <v>#DIV/0!</v>
      </c>
      <c r="T22" s="151" t="e">
        <f t="shared" si="8"/>
        <v>#DIV/0!</v>
      </c>
      <c r="U22" s="32"/>
    </row>
    <row r="23" spans="1:21" ht="12.75">
      <c r="A23" s="130" t="s">
        <v>26</v>
      </c>
      <c r="B23" s="131">
        <v>0</v>
      </c>
      <c r="C23" s="138">
        <v>0</v>
      </c>
      <c r="D23" s="138">
        <v>0</v>
      </c>
      <c r="E23" s="138">
        <v>0</v>
      </c>
      <c r="F23" s="138">
        <v>0</v>
      </c>
      <c r="G23" s="138">
        <v>0</v>
      </c>
      <c r="H23" s="138">
        <v>0</v>
      </c>
      <c r="I23" s="138">
        <v>0</v>
      </c>
      <c r="J23" s="138">
        <v>0</v>
      </c>
      <c r="K23" s="138">
        <v>0</v>
      </c>
      <c r="L23" s="138">
        <v>0</v>
      </c>
      <c r="M23" s="138">
        <v>0</v>
      </c>
      <c r="N23" s="138">
        <v>0</v>
      </c>
      <c r="O23" s="139">
        <f t="shared" si="3"/>
        <v>0</v>
      </c>
      <c r="P23" s="140">
        <f t="shared" si="4"/>
        <v>0</v>
      </c>
      <c r="Q23" s="141">
        <f t="shared" si="5"/>
        <v>0</v>
      </c>
      <c r="R23" s="151" t="e">
        <f t="shared" si="6"/>
        <v>#DIV/0!</v>
      </c>
      <c r="S23" s="151" t="e">
        <f t="shared" si="7"/>
        <v>#DIV/0!</v>
      </c>
      <c r="T23" s="151" t="e">
        <f t="shared" si="8"/>
        <v>#DIV/0!</v>
      </c>
      <c r="U23" s="32"/>
    </row>
    <row r="24" spans="1:21" ht="12.75">
      <c r="A24" s="130" t="s">
        <v>175</v>
      </c>
      <c r="B24" s="131">
        <v>0</v>
      </c>
      <c r="C24" s="138">
        <v>0</v>
      </c>
      <c r="D24" s="138">
        <v>0</v>
      </c>
      <c r="E24" s="138">
        <v>0</v>
      </c>
      <c r="F24" s="138">
        <v>0</v>
      </c>
      <c r="G24" s="138">
        <v>0</v>
      </c>
      <c r="H24" s="138">
        <v>0</v>
      </c>
      <c r="I24" s="138">
        <v>0</v>
      </c>
      <c r="J24" s="138">
        <v>0</v>
      </c>
      <c r="K24" s="138">
        <v>0</v>
      </c>
      <c r="L24" s="138">
        <v>0</v>
      </c>
      <c r="M24" s="138">
        <v>0</v>
      </c>
      <c r="N24" s="138">
        <v>0</v>
      </c>
      <c r="O24" s="139">
        <f t="shared" si="3"/>
        <v>0</v>
      </c>
      <c r="P24" s="140">
        <f t="shared" si="4"/>
        <v>0</v>
      </c>
      <c r="Q24" s="141">
        <f t="shared" si="5"/>
        <v>0</v>
      </c>
      <c r="R24" s="151" t="e">
        <f t="shared" si="6"/>
        <v>#DIV/0!</v>
      </c>
      <c r="S24" s="151" t="e">
        <f t="shared" si="7"/>
        <v>#DIV/0!</v>
      </c>
      <c r="T24" s="151" t="e">
        <f t="shared" si="8"/>
        <v>#DIV/0!</v>
      </c>
      <c r="U24" s="32"/>
    </row>
    <row r="25" spans="1:21" ht="12.75">
      <c r="A25" s="130" t="s">
        <v>178</v>
      </c>
      <c r="B25" s="131">
        <v>0</v>
      </c>
      <c r="C25" s="138">
        <v>0</v>
      </c>
      <c r="D25" s="138">
        <v>0</v>
      </c>
      <c r="E25" s="138">
        <v>0</v>
      </c>
      <c r="F25" s="138">
        <v>0</v>
      </c>
      <c r="G25" s="138">
        <v>0</v>
      </c>
      <c r="H25" s="138">
        <v>0</v>
      </c>
      <c r="I25" s="138">
        <v>0</v>
      </c>
      <c r="J25" s="138">
        <v>0</v>
      </c>
      <c r="K25" s="138">
        <v>0</v>
      </c>
      <c r="L25" s="138">
        <v>0</v>
      </c>
      <c r="M25" s="138">
        <v>0</v>
      </c>
      <c r="N25" s="138">
        <v>0</v>
      </c>
      <c r="O25" s="139">
        <f t="shared" si="3"/>
        <v>0</v>
      </c>
      <c r="P25" s="140">
        <f t="shared" si="4"/>
        <v>0</v>
      </c>
      <c r="Q25" s="141">
        <f t="shared" si="5"/>
        <v>0</v>
      </c>
      <c r="R25" s="151" t="e">
        <f t="shared" si="6"/>
        <v>#DIV/0!</v>
      </c>
      <c r="S25" s="151" t="e">
        <f t="shared" si="7"/>
        <v>#DIV/0!</v>
      </c>
      <c r="T25" s="151" t="e">
        <f t="shared" si="8"/>
        <v>#DIV/0!</v>
      </c>
      <c r="U25" s="32"/>
    </row>
    <row r="26" spans="1:21" ht="12.75">
      <c r="A26" s="130" t="s">
        <v>27</v>
      </c>
      <c r="B26" s="131">
        <v>0</v>
      </c>
      <c r="C26" s="138">
        <v>0</v>
      </c>
      <c r="D26" s="138">
        <v>0</v>
      </c>
      <c r="E26" s="138">
        <v>0</v>
      </c>
      <c r="F26" s="138">
        <v>0</v>
      </c>
      <c r="G26" s="138">
        <v>0</v>
      </c>
      <c r="H26" s="138">
        <v>0</v>
      </c>
      <c r="I26" s="138">
        <v>0</v>
      </c>
      <c r="J26" s="138">
        <v>0</v>
      </c>
      <c r="K26" s="138">
        <v>0</v>
      </c>
      <c r="L26" s="138">
        <v>0</v>
      </c>
      <c r="M26" s="138">
        <v>0</v>
      </c>
      <c r="N26" s="138">
        <v>0</v>
      </c>
      <c r="O26" s="139">
        <f aca="true" t="shared" si="9" ref="O26:O33">SUM(C26:N26)</f>
        <v>0</v>
      </c>
      <c r="P26" s="140">
        <f t="shared" si="4"/>
        <v>0</v>
      </c>
      <c r="Q26" s="141">
        <f t="shared" si="5"/>
        <v>0</v>
      </c>
      <c r="R26" s="151" t="e">
        <f t="shared" si="6"/>
        <v>#DIV/0!</v>
      </c>
      <c r="S26" s="151" t="e">
        <f t="shared" si="7"/>
        <v>#DIV/0!</v>
      </c>
      <c r="T26" s="151" t="e">
        <f t="shared" si="8"/>
        <v>#DIV/0!</v>
      </c>
      <c r="U26" s="32"/>
    </row>
    <row r="27" spans="1:21" ht="12.75">
      <c r="A27" s="162" t="s">
        <v>176</v>
      </c>
      <c r="B27" s="131">
        <v>0</v>
      </c>
      <c r="C27" s="138">
        <v>0</v>
      </c>
      <c r="D27" s="138">
        <v>0</v>
      </c>
      <c r="E27" s="138">
        <v>0</v>
      </c>
      <c r="F27" s="138">
        <v>0</v>
      </c>
      <c r="G27" s="138">
        <v>0</v>
      </c>
      <c r="H27" s="138">
        <v>0</v>
      </c>
      <c r="I27" s="138">
        <v>0</v>
      </c>
      <c r="J27" s="138">
        <v>0</v>
      </c>
      <c r="K27" s="138">
        <v>0</v>
      </c>
      <c r="L27" s="138">
        <v>0</v>
      </c>
      <c r="M27" s="138">
        <v>0</v>
      </c>
      <c r="N27" s="138">
        <v>0</v>
      </c>
      <c r="O27" s="139">
        <f t="shared" si="9"/>
        <v>0</v>
      </c>
      <c r="P27" s="140">
        <f t="shared" si="4"/>
        <v>0</v>
      </c>
      <c r="Q27" s="141">
        <f t="shared" si="5"/>
        <v>0</v>
      </c>
      <c r="R27" s="151" t="e">
        <f t="shared" si="6"/>
        <v>#DIV/0!</v>
      </c>
      <c r="S27" s="151" t="e">
        <f t="shared" si="7"/>
        <v>#DIV/0!</v>
      </c>
      <c r="T27" s="151" t="e">
        <f t="shared" si="8"/>
        <v>#DIV/0!</v>
      </c>
      <c r="U27" s="32"/>
    </row>
    <row r="28" spans="1:21" ht="12.75">
      <c r="A28" s="162" t="s">
        <v>177</v>
      </c>
      <c r="B28" s="138">
        <v>0</v>
      </c>
      <c r="C28" s="138">
        <v>0</v>
      </c>
      <c r="D28" s="138">
        <v>0</v>
      </c>
      <c r="E28" s="138">
        <v>0</v>
      </c>
      <c r="F28" s="138">
        <v>0</v>
      </c>
      <c r="G28" s="138">
        <v>0</v>
      </c>
      <c r="H28" s="138">
        <v>0</v>
      </c>
      <c r="I28" s="138">
        <v>0</v>
      </c>
      <c r="J28" s="138">
        <v>0</v>
      </c>
      <c r="K28" s="138">
        <v>0</v>
      </c>
      <c r="L28" s="138">
        <v>0</v>
      </c>
      <c r="M28" s="138">
        <v>0</v>
      </c>
      <c r="N28" s="138">
        <v>0</v>
      </c>
      <c r="O28" s="139">
        <f t="shared" si="9"/>
        <v>0</v>
      </c>
      <c r="P28" s="140">
        <f t="shared" si="4"/>
        <v>0</v>
      </c>
      <c r="Q28" s="141">
        <f t="shared" si="5"/>
        <v>0</v>
      </c>
      <c r="R28" s="151" t="e">
        <f t="shared" si="6"/>
        <v>#DIV/0!</v>
      </c>
      <c r="S28" s="151" t="e">
        <f t="shared" si="7"/>
        <v>#DIV/0!</v>
      </c>
      <c r="T28" s="151" t="e">
        <f t="shared" si="8"/>
        <v>#DIV/0!</v>
      </c>
      <c r="U28" s="32"/>
    </row>
    <row r="29" spans="1:21" ht="12.75">
      <c r="A29" s="130" t="s">
        <v>218</v>
      </c>
      <c r="B29" s="163">
        <v>0</v>
      </c>
      <c r="C29" s="138">
        <v>0</v>
      </c>
      <c r="D29" s="138">
        <v>0</v>
      </c>
      <c r="E29" s="138">
        <v>0</v>
      </c>
      <c r="F29" s="138">
        <v>0</v>
      </c>
      <c r="G29" s="138">
        <v>0</v>
      </c>
      <c r="H29" s="138">
        <v>0</v>
      </c>
      <c r="I29" s="138">
        <v>0</v>
      </c>
      <c r="J29" s="138">
        <v>0</v>
      </c>
      <c r="K29" s="138">
        <v>0</v>
      </c>
      <c r="L29" s="138">
        <v>0</v>
      </c>
      <c r="M29" s="138">
        <v>0</v>
      </c>
      <c r="N29" s="138">
        <v>0</v>
      </c>
      <c r="O29" s="139">
        <f t="shared" si="9"/>
        <v>0</v>
      </c>
      <c r="P29" s="140">
        <f t="shared" si="4"/>
        <v>0</v>
      </c>
      <c r="Q29" s="141">
        <f t="shared" si="5"/>
        <v>0</v>
      </c>
      <c r="R29" s="151" t="e">
        <f t="shared" si="6"/>
        <v>#DIV/0!</v>
      </c>
      <c r="S29" s="151" t="e">
        <f t="shared" si="7"/>
        <v>#DIV/0!</v>
      </c>
      <c r="T29" s="151" t="e">
        <f t="shared" si="8"/>
        <v>#DIV/0!</v>
      </c>
      <c r="U29" s="32"/>
    </row>
    <row r="30" spans="1:21" ht="12.75">
      <c r="A30" s="130"/>
      <c r="B30" s="163">
        <v>0</v>
      </c>
      <c r="C30" s="138">
        <v>0</v>
      </c>
      <c r="D30" s="138">
        <v>0</v>
      </c>
      <c r="E30" s="138">
        <v>0</v>
      </c>
      <c r="F30" s="138">
        <v>0</v>
      </c>
      <c r="G30" s="138">
        <v>0</v>
      </c>
      <c r="H30" s="138">
        <v>0</v>
      </c>
      <c r="I30" s="138">
        <v>0</v>
      </c>
      <c r="J30" s="138">
        <v>0</v>
      </c>
      <c r="K30" s="138">
        <v>0</v>
      </c>
      <c r="L30" s="138">
        <v>0</v>
      </c>
      <c r="M30" s="138">
        <v>0</v>
      </c>
      <c r="N30" s="138">
        <v>0</v>
      </c>
      <c r="O30" s="139">
        <f t="shared" si="9"/>
        <v>0</v>
      </c>
      <c r="P30" s="140">
        <f t="shared" si="4"/>
        <v>0</v>
      </c>
      <c r="Q30" s="141">
        <f t="shared" si="5"/>
        <v>0</v>
      </c>
      <c r="R30" s="151" t="e">
        <f t="shared" si="6"/>
        <v>#DIV/0!</v>
      </c>
      <c r="S30" s="151" t="e">
        <f t="shared" si="7"/>
        <v>#DIV/0!</v>
      </c>
      <c r="T30" s="151" t="e">
        <f t="shared" si="8"/>
        <v>#DIV/0!</v>
      </c>
      <c r="U30" s="32"/>
    </row>
    <row r="31" spans="1:21" ht="12.75">
      <c r="A31" s="130"/>
      <c r="B31" s="163">
        <v>0</v>
      </c>
      <c r="C31" s="138">
        <v>0</v>
      </c>
      <c r="D31" s="138">
        <v>0</v>
      </c>
      <c r="E31" s="138">
        <v>0</v>
      </c>
      <c r="F31" s="138">
        <v>0</v>
      </c>
      <c r="G31" s="138">
        <v>0</v>
      </c>
      <c r="H31" s="138">
        <v>0</v>
      </c>
      <c r="I31" s="138">
        <v>0</v>
      </c>
      <c r="J31" s="138">
        <v>0</v>
      </c>
      <c r="K31" s="138">
        <v>0</v>
      </c>
      <c r="L31" s="138">
        <v>0</v>
      </c>
      <c r="M31" s="138">
        <v>0</v>
      </c>
      <c r="N31" s="138">
        <v>0</v>
      </c>
      <c r="O31" s="139">
        <f t="shared" si="9"/>
        <v>0</v>
      </c>
      <c r="P31" s="140">
        <f t="shared" si="4"/>
        <v>0</v>
      </c>
      <c r="Q31" s="141">
        <f t="shared" si="5"/>
        <v>0</v>
      </c>
      <c r="R31" s="151" t="e">
        <f t="shared" si="6"/>
        <v>#DIV/0!</v>
      </c>
      <c r="S31" s="151" t="e">
        <f t="shared" si="7"/>
        <v>#DIV/0!</v>
      </c>
      <c r="T31" s="151" t="e">
        <f t="shared" si="8"/>
        <v>#DIV/0!</v>
      </c>
      <c r="U31" s="32"/>
    </row>
    <row r="32" spans="1:21" ht="12.75">
      <c r="A32" s="130"/>
      <c r="B32" s="163">
        <v>0</v>
      </c>
      <c r="C32" s="138">
        <v>0</v>
      </c>
      <c r="D32" s="138">
        <v>0</v>
      </c>
      <c r="E32" s="138">
        <v>0</v>
      </c>
      <c r="F32" s="138">
        <v>0</v>
      </c>
      <c r="G32" s="138">
        <v>0</v>
      </c>
      <c r="H32" s="138">
        <v>0</v>
      </c>
      <c r="I32" s="138">
        <v>0</v>
      </c>
      <c r="J32" s="138">
        <v>0</v>
      </c>
      <c r="K32" s="138">
        <v>0</v>
      </c>
      <c r="L32" s="138">
        <v>0</v>
      </c>
      <c r="M32" s="138">
        <v>0</v>
      </c>
      <c r="N32" s="138">
        <v>0</v>
      </c>
      <c r="O32" s="139">
        <f t="shared" si="9"/>
        <v>0</v>
      </c>
      <c r="P32" s="140">
        <f t="shared" si="4"/>
        <v>0</v>
      </c>
      <c r="Q32" s="141">
        <f t="shared" si="5"/>
        <v>0</v>
      </c>
      <c r="R32" s="151" t="e">
        <f t="shared" si="6"/>
        <v>#DIV/0!</v>
      </c>
      <c r="S32" s="151" t="e">
        <f t="shared" si="7"/>
        <v>#DIV/0!</v>
      </c>
      <c r="T32" s="151" t="e">
        <f t="shared" si="8"/>
        <v>#DIV/0!</v>
      </c>
      <c r="U32" s="32"/>
    </row>
    <row r="33" spans="1:21" ht="13.5" thickBot="1">
      <c r="A33" s="130"/>
      <c r="B33" s="164">
        <v>0</v>
      </c>
      <c r="C33" s="138">
        <v>0</v>
      </c>
      <c r="D33" s="138">
        <v>0</v>
      </c>
      <c r="E33" s="138">
        <v>0</v>
      </c>
      <c r="F33" s="138">
        <v>0</v>
      </c>
      <c r="G33" s="138">
        <v>0</v>
      </c>
      <c r="H33" s="138">
        <v>0</v>
      </c>
      <c r="I33" s="138">
        <v>0</v>
      </c>
      <c r="J33" s="138">
        <v>0</v>
      </c>
      <c r="K33" s="138">
        <v>0</v>
      </c>
      <c r="L33" s="138">
        <v>0</v>
      </c>
      <c r="M33" s="138">
        <v>0</v>
      </c>
      <c r="N33" s="138">
        <v>0</v>
      </c>
      <c r="O33" s="139">
        <f t="shared" si="9"/>
        <v>0</v>
      </c>
      <c r="P33" s="140">
        <f>((O33*$R$6)+O33)</f>
        <v>0</v>
      </c>
      <c r="Q33" s="141">
        <f t="shared" si="5"/>
        <v>0</v>
      </c>
      <c r="R33" s="209" t="e">
        <f t="shared" si="6"/>
        <v>#DIV/0!</v>
      </c>
      <c r="S33" s="204" t="e">
        <f t="shared" si="7"/>
        <v>#DIV/0!</v>
      </c>
      <c r="T33" s="204" t="e">
        <f t="shared" si="8"/>
        <v>#DIV/0!</v>
      </c>
      <c r="U33" s="32"/>
    </row>
    <row r="34" spans="1:21" ht="13.5" thickBot="1">
      <c r="A34" s="165" t="s">
        <v>28</v>
      </c>
      <c r="B34" s="166">
        <f aca="true" t="shared" si="10" ref="B34:Q34">SUM(B12:B33)</f>
        <v>0</v>
      </c>
      <c r="C34" s="166">
        <f t="shared" si="10"/>
        <v>0</v>
      </c>
      <c r="D34" s="166">
        <f t="shared" si="10"/>
        <v>0</v>
      </c>
      <c r="E34" s="166">
        <f t="shared" si="10"/>
        <v>0</v>
      </c>
      <c r="F34" s="166">
        <f t="shared" si="10"/>
        <v>0</v>
      </c>
      <c r="G34" s="166">
        <f t="shared" si="10"/>
        <v>0</v>
      </c>
      <c r="H34" s="166">
        <f t="shared" si="10"/>
        <v>0</v>
      </c>
      <c r="I34" s="166">
        <f t="shared" si="10"/>
        <v>0</v>
      </c>
      <c r="J34" s="166">
        <f t="shared" si="10"/>
        <v>0</v>
      </c>
      <c r="K34" s="166">
        <f t="shared" si="10"/>
        <v>0</v>
      </c>
      <c r="L34" s="166">
        <f t="shared" si="10"/>
        <v>0</v>
      </c>
      <c r="M34" s="166">
        <f t="shared" si="10"/>
        <v>0</v>
      </c>
      <c r="N34" s="166">
        <f t="shared" si="10"/>
        <v>0</v>
      </c>
      <c r="O34" s="167">
        <f t="shared" si="10"/>
        <v>0</v>
      </c>
      <c r="P34" s="168">
        <f t="shared" si="10"/>
        <v>0</v>
      </c>
      <c r="Q34" s="169">
        <f t="shared" si="10"/>
        <v>0</v>
      </c>
      <c r="R34" s="210" t="e">
        <f t="shared" si="6"/>
        <v>#DIV/0!</v>
      </c>
      <c r="S34" s="199" t="e">
        <f t="shared" si="7"/>
        <v>#DIV/0!</v>
      </c>
      <c r="T34" s="199" t="e">
        <f t="shared" si="8"/>
        <v>#DIV/0!</v>
      </c>
      <c r="U34" s="32"/>
    </row>
    <row r="35" spans="1:21" ht="12.75">
      <c r="A35" s="130" t="s">
        <v>179</v>
      </c>
      <c r="B35" s="170">
        <f aca="true" t="shared" si="11" ref="B35:N35">Pmt_to_use</f>
        <v>0</v>
      </c>
      <c r="C35" s="170">
        <f t="shared" si="11"/>
        <v>0</v>
      </c>
      <c r="D35" s="170">
        <f t="shared" si="11"/>
        <v>0</v>
      </c>
      <c r="E35" s="170">
        <f t="shared" si="11"/>
        <v>0</v>
      </c>
      <c r="F35" s="170">
        <f t="shared" si="11"/>
        <v>0</v>
      </c>
      <c r="G35" s="170">
        <f t="shared" si="11"/>
        <v>0</v>
      </c>
      <c r="H35" s="170">
        <f t="shared" si="11"/>
        <v>0</v>
      </c>
      <c r="I35" s="170">
        <f t="shared" si="11"/>
        <v>0</v>
      </c>
      <c r="J35" s="170">
        <f t="shared" si="11"/>
        <v>0</v>
      </c>
      <c r="K35" s="170">
        <f t="shared" si="11"/>
        <v>0</v>
      </c>
      <c r="L35" s="170">
        <f t="shared" si="11"/>
        <v>0</v>
      </c>
      <c r="M35" s="170">
        <f t="shared" si="11"/>
        <v>0</v>
      </c>
      <c r="N35" s="170">
        <f t="shared" si="11"/>
        <v>0</v>
      </c>
      <c r="O35" s="139">
        <f>SUM(C35:N35)</f>
        <v>0</v>
      </c>
      <c r="P35" s="140">
        <f>O35</f>
        <v>0</v>
      </c>
      <c r="Q35" s="141">
        <f>O35</f>
        <v>0</v>
      </c>
      <c r="R35" s="151" t="e">
        <f aca="true" t="shared" si="12" ref="R35:R40">O35/$O$9</f>
        <v>#DIV/0!</v>
      </c>
      <c r="S35" s="151" t="e">
        <f aca="true" t="shared" si="13" ref="S35:S40">P35/$P$9</f>
        <v>#DIV/0!</v>
      </c>
      <c r="T35" s="151" t="e">
        <f aca="true" t="shared" si="14" ref="T35:T40">Q35/$Q$9</f>
        <v>#DIV/0!</v>
      </c>
      <c r="U35" s="32"/>
    </row>
    <row r="36" spans="1:21" ht="12.75">
      <c r="A36" s="130" t="s">
        <v>145</v>
      </c>
      <c r="B36" s="138">
        <v>0</v>
      </c>
      <c r="C36" s="138">
        <v>0</v>
      </c>
      <c r="D36" s="138">
        <v>0</v>
      </c>
      <c r="E36" s="138">
        <v>0</v>
      </c>
      <c r="F36" s="138">
        <v>0</v>
      </c>
      <c r="G36" s="138">
        <v>0</v>
      </c>
      <c r="H36" s="138">
        <v>0</v>
      </c>
      <c r="I36" s="138">
        <v>0</v>
      </c>
      <c r="J36" s="138">
        <v>0</v>
      </c>
      <c r="K36" s="138">
        <v>0</v>
      </c>
      <c r="L36" s="138">
        <v>0</v>
      </c>
      <c r="M36" s="138">
        <v>0</v>
      </c>
      <c r="N36" s="138">
        <v>0</v>
      </c>
      <c r="O36" s="139">
        <f>SUM(C36:N36)</f>
        <v>0</v>
      </c>
      <c r="P36" s="140">
        <f aca="true" t="shared" si="15" ref="P36:Q38">(O36*$R$6)+O36</f>
        <v>0</v>
      </c>
      <c r="Q36" s="141">
        <f t="shared" si="15"/>
        <v>0</v>
      </c>
      <c r="R36" s="151" t="e">
        <f t="shared" si="12"/>
        <v>#DIV/0!</v>
      </c>
      <c r="S36" s="151" t="e">
        <f t="shared" si="13"/>
        <v>#DIV/0!</v>
      </c>
      <c r="T36" s="151" t="e">
        <f t="shared" si="14"/>
        <v>#DIV/0!</v>
      </c>
      <c r="U36" s="32"/>
    </row>
    <row r="37" spans="1:21" ht="12.75">
      <c r="A37" s="182" t="s">
        <v>173</v>
      </c>
      <c r="B37" s="138">
        <v>0</v>
      </c>
      <c r="C37" s="138">
        <v>0</v>
      </c>
      <c r="D37" s="138">
        <v>0</v>
      </c>
      <c r="E37" s="138">
        <v>0</v>
      </c>
      <c r="F37" s="138">
        <v>0</v>
      </c>
      <c r="G37" s="138">
        <v>0</v>
      </c>
      <c r="H37" s="138">
        <v>0</v>
      </c>
      <c r="I37" s="138">
        <v>0</v>
      </c>
      <c r="J37" s="138">
        <v>0</v>
      </c>
      <c r="K37" s="138">
        <v>0</v>
      </c>
      <c r="L37" s="138">
        <v>0</v>
      </c>
      <c r="M37" s="138">
        <v>0</v>
      </c>
      <c r="N37" s="138">
        <v>0</v>
      </c>
      <c r="O37" s="139">
        <f>SUM(C37:N37)</f>
        <v>0</v>
      </c>
      <c r="P37" s="140">
        <f t="shared" si="15"/>
        <v>0</v>
      </c>
      <c r="Q37" s="141">
        <f t="shared" si="15"/>
        <v>0</v>
      </c>
      <c r="R37" s="151" t="e">
        <f t="shared" si="12"/>
        <v>#DIV/0!</v>
      </c>
      <c r="S37" s="151" t="e">
        <f t="shared" si="13"/>
        <v>#DIV/0!</v>
      </c>
      <c r="T37" s="151" t="e">
        <f t="shared" si="14"/>
        <v>#DIV/0!</v>
      </c>
      <c r="U37" s="32"/>
    </row>
    <row r="38" spans="1:21" ht="12.75">
      <c r="A38" s="182" t="s">
        <v>30</v>
      </c>
      <c r="B38" s="138">
        <v>0</v>
      </c>
      <c r="C38" s="138">
        <v>0</v>
      </c>
      <c r="D38" s="138">
        <v>0</v>
      </c>
      <c r="E38" s="138">
        <v>0</v>
      </c>
      <c r="F38" s="138">
        <v>0</v>
      </c>
      <c r="G38" s="138">
        <v>0</v>
      </c>
      <c r="H38" s="138">
        <v>0</v>
      </c>
      <c r="I38" s="138">
        <v>0</v>
      </c>
      <c r="J38" s="138">
        <v>0</v>
      </c>
      <c r="K38" s="138">
        <v>0</v>
      </c>
      <c r="L38" s="138">
        <v>0</v>
      </c>
      <c r="M38" s="138">
        <v>0</v>
      </c>
      <c r="N38" s="138">
        <v>0</v>
      </c>
      <c r="O38" s="139">
        <f>SUM(C38:N38)</f>
        <v>0</v>
      </c>
      <c r="P38" s="140">
        <f t="shared" si="15"/>
        <v>0</v>
      </c>
      <c r="Q38" s="141">
        <f t="shared" si="15"/>
        <v>0</v>
      </c>
      <c r="R38" s="151" t="e">
        <f t="shared" si="12"/>
        <v>#DIV/0!</v>
      </c>
      <c r="S38" s="151" t="e">
        <f t="shared" si="13"/>
        <v>#DIV/0!</v>
      </c>
      <c r="T38" s="151" t="e">
        <f t="shared" si="14"/>
        <v>#DIV/0!</v>
      </c>
      <c r="U38" s="32"/>
    </row>
    <row r="39" spans="1:21" ht="12.75">
      <c r="A39" s="171" t="s">
        <v>31</v>
      </c>
      <c r="B39" s="172"/>
      <c r="C39" s="138">
        <v>0</v>
      </c>
      <c r="D39" s="138">
        <v>0</v>
      </c>
      <c r="E39" s="138">
        <v>0</v>
      </c>
      <c r="F39" s="138">
        <v>0</v>
      </c>
      <c r="G39" s="138">
        <v>0</v>
      </c>
      <c r="H39" s="138">
        <v>0</v>
      </c>
      <c r="I39" s="138">
        <v>0</v>
      </c>
      <c r="J39" s="138">
        <v>0</v>
      </c>
      <c r="K39" s="138">
        <v>0</v>
      </c>
      <c r="L39" s="138">
        <v>0</v>
      </c>
      <c r="M39" s="138">
        <v>0</v>
      </c>
      <c r="N39" s="138">
        <v>0</v>
      </c>
      <c r="O39" s="139">
        <f>SUM(C39:N39)</f>
        <v>0</v>
      </c>
      <c r="P39" s="140">
        <f>O39</f>
        <v>0</v>
      </c>
      <c r="Q39" s="141">
        <f>P39</f>
        <v>0</v>
      </c>
      <c r="R39" s="151" t="e">
        <f t="shared" si="12"/>
        <v>#DIV/0!</v>
      </c>
      <c r="S39" s="151" t="e">
        <f t="shared" si="13"/>
        <v>#DIV/0!</v>
      </c>
      <c r="T39" s="151" t="e">
        <f t="shared" si="14"/>
        <v>#DIV/0!</v>
      </c>
      <c r="U39" s="32"/>
    </row>
    <row r="40" spans="1:21" ht="13.5" thickBot="1">
      <c r="A40" s="145" t="s">
        <v>32</v>
      </c>
      <c r="B40" s="173">
        <f aca="true" t="shared" si="16" ref="B40:Q40">SUM(B35:B39)+B34</f>
        <v>0</v>
      </c>
      <c r="C40" s="173">
        <f t="shared" si="16"/>
        <v>0</v>
      </c>
      <c r="D40" s="173">
        <f t="shared" si="16"/>
        <v>0</v>
      </c>
      <c r="E40" s="173">
        <f t="shared" si="16"/>
        <v>0</v>
      </c>
      <c r="F40" s="173">
        <f t="shared" si="16"/>
        <v>0</v>
      </c>
      <c r="G40" s="173">
        <f t="shared" si="16"/>
        <v>0</v>
      </c>
      <c r="H40" s="173">
        <f t="shared" si="16"/>
        <v>0</v>
      </c>
      <c r="I40" s="173">
        <f t="shared" si="16"/>
        <v>0</v>
      </c>
      <c r="J40" s="173">
        <f t="shared" si="16"/>
        <v>0</v>
      </c>
      <c r="K40" s="173">
        <f t="shared" si="16"/>
        <v>0</v>
      </c>
      <c r="L40" s="173">
        <f t="shared" si="16"/>
        <v>0</v>
      </c>
      <c r="M40" s="173">
        <f t="shared" si="16"/>
        <v>0</v>
      </c>
      <c r="N40" s="173">
        <f t="shared" si="16"/>
        <v>0</v>
      </c>
      <c r="O40" s="148">
        <f t="shared" si="16"/>
        <v>0</v>
      </c>
      <c r="P40" s="149">
        <f t="shared" si="16"/>
        <v>0</v>
      </c>
      <c r="Q40" s="150">
        <f t="shared" si="16"/>
        <v>0</v>
      </c>
      <c r="R40" s="151" t="e">
        <f t="shared" si="12"/>
        <v>#DIV/0!</v>
      </c>
      <c r="S40" s="151" t="e">
        <f t="shared" si="13"/>
        <v>#DIV/0!</v>
      </c>
      <c r="T40" s="151" t="e">
        <f t="shared" si="14"/>
        <v>#DIV/0!</v>
      </c>
      <c r="U40" s="32"/>
    </row>
    <row r="41" spans="1:21" s="58" customFormat="1" ht="20.25" customHeight="1" thickBot="1" thickTop="1">
      <c r="A41" s="174" t="s">
        <v>33</v>
      </c>
      <c r="B41" s="175">
        <f aca="true" t="shared" si="17" ref="B41:N41">B10-B40</f>
        <v>0</v>
      </c>
      <c r="C41" s="176">
        <f t="shared" si="17"/>
        <v>0</v>
      </c>
      <c r="D41" s="176">
        <f t="shared" si="17"/>
        <v>0</v>
      </c>
      <c r="E41" s="176">
        <f t="shared" si="17"/>
        <v>0</v>
      </c>
      <c r="F41" s="176">
        <f t="shared" si="17"/>
        <v>0</v>
      </c>
      <c r="G41" s="176">
        <f t="shared" si="17"/>
        <v>0</v>
      </c>
      <c r="H41" s="176">
        <f t="shared" si="17"/>
        <v>0</v>
      </c>
      <c r="I41" s="176">
        <f t="shared" si="17"/>
        <v>0</v>
      </c>
      <c r="J41" s="176">
        <f t="shared" si="17"/>
        <v>0</v>
      </c>
      <c r="K41" s="176">
        <f t="shared" si="17"/>
        <v>0</v>
      </c>
      <c r="L41" s="176">
        <f t="shared" si="17"/>
        <v>0</v>
      </c>
      <c r="M41" s="176">
        <f t="shared" si="17"/>
        <v>0</v>
      </c>
      <c r="N41" s="177">
        <f t="shared" si="17"/>
        <v>0</v>
      </c>
      <c r="O41" s="178"/>
      <c r="P41" s="177">
        <f>P10-P40</f>
        <v>0</v>
      </c>
      <c r="Q41" s="179">
        <f>Q10-Q40</f>
        <v>0</v>
      </c>
      <c r="R41" s="180" t="e">
        <f>R9-R40</f>
        <v>#DIV/0!</v>
      </c>
      <c r="S41" s="180" t="e">
        <f>S9-S40</f>
        <v>#DIV/0!</v>
      </c>
      <c r="T41" s="180" t="e">
        <f>T9-T40</f>
        <v>#DIV/0!</v>
      </c>
      <c r="U41" s="181"/>
    </row>
    <row r="42" spans="1:21" ht="13.5" thickTop="1">
      <c r="A42" s="32"/>
      <c r="B42" s="42"/>
      <c r="C42" s="32"/>
      <c r="D42" s="32"/>
      <c r="E42" s="32"/>
      <c r="F42" s="32"/>
      <c r="G42" s="32"/>
      <c r="H42" s="32"/>
      <c r="I42" s="32"/>
      <c r="J42" s="32"/>
      <c r="K42" s="32"/>
      <c r="L42" s="32"/>
      <c r="M42" s="32"/>
      <c r="N42" s="32"/>
      <c r="O42" s="32"/>
      <c r="P42" s="32"/>
      <c r="Q42" s="32"/>
      <c r="R42" s="32"/>
      <c r="S42" s="32"/>
      <c r="T42" s="32"/>
      <c r="U42" s="32"/>
    </row>
    <row r="43" spans="1:21" ht="12.75">
      <c r="A43" s="32"/>
      <c r="B43" s="42"/>
      <c r="C43" s="32"/>
      <c r="D43" s="32"/>
      <c r="E43" s="32"/>
      <c r="F43" s="32"/>
      <c r="G43" s="32"/>
      <c r="H43" s="32"/>
      <c r="I43" s="32"/>
      <c r="J43" s="32"/>
      <c r="K43" s="32"/>
      <c r="L43" s="32"/>
      <c r="M43" s="32"/>
      <c r="N43" s="32"/>
      <c r="O43" s="32"/>
      <c r="P43" s="32"/>
      <c r="Q43" s="32"/>
      <c r="R43" s="32"/>
      <c r="S43" s="32"/>
      <c r="T43" s="32"/>
      <c r="U43" s="32"/>
    </row>
    <row r="44" spans="1:21" ht="12.75">
      <c r="A44" s="32"/>
      <c r="B44" s="42"/>
      <c r="C44" s="32"/>
      <c r="D44" s="32"/>
      <c r="E44" s="32"/>
      <c r="F44" s="32"/>
      <c r="G44" s="32"/>
      <c r="H44" s="32"/>
      <c r="I44" s="32"/>
      <c r="J44" s="32"/>
      <c r="K44" s="32"/>
      <c r="L44" s="32"/>
      <c r="M44" s="32"/>
      <c r="N44" s="32"/>
      <c r="O44" s="32"/>
      <c r="P44" s="32"/>
      <c r="Q44" s="32"/>
      <c r="R44" s="32"/>
      <c r="S44" s="32"/>
      <c r="T44" s="32"/>
      <c r="U44" s="32"/>
    </row>
    <row r="45" spans="1:21" ht="12.75">
      <c r="A45" s="32"/>
      <c r="B45" s="42"/>
      <c r="C45" s="32"/>
      <c r="D45" s="32"/>
      <c r="E45" s="32"/>
      <c r="F45" s="32"/>
      <c r="G45" s="32"/>
      <c r="H45" s="32"/>
      <c r="I45" s="32"/>
      <c r="J45" s="32"/>
      <c r="K45" s="32"/>
      <c r="L45" s="32"/>
      <c r="M45" s="32"/>
      <c r="N45" s="32"/>
      <c r="O45" s="32"/>
      <c r="P45" s="32"/>
      <c r="Q45" s="32"/>
      <c r="R45" s="32"/>
      <c r="S45" s="32"/>
      <c r="T45" s="32"/>
      <c r="U45" s="32"/>
    </row>
    <row r="56" spans="1:15" ht="12.75">
      <c r="A56" s="20"/>
      <c r="B56" s="59"/>
      <c r="C56" s="20"/>
      <c r="D56" s="20"/>
      <c r="E56" s="20"/>
      <c r="F56" s="20"/>
      <c r="G56" s="20"/>
      <c r="H56" s="20"/>
      <c r="I56" s="20"/>
      <c r="J56" s="20"/>
      <c r="K56" s="20"/>
      <c r="L56" s="20"/>
      <c r="M56" s="20"/>
      <c r="N56" s="20"/>
      <c r="O56" s="20"/>
    </row>
    <row r="57" spans="1:15" ht="12.75">
      <c r="A57" s="20"/>
      <c r="B57" s="59"/>
      <c r="C57" s="20"/>
      <c r="D57" s="20"/>
      <c r="E57" s="20"/>
      <c r="F57" s="20"/>
      <c r="G57" s="20"/>
      <c r="H57" s="20"/>
      <c r="I57" s="20"/>
      <c r="J57" s="20"/>
      <c r="K57" s="20"/>
      <c r="L57" s="20"/>
      <c r="M57" s="20"/>
      <c r="N57" s="20"/>
      <c r="O57" s="20"/>
    </row>
    <row r="58" spans="1:15" ht="12.75">
      <c r="A58" s="20"/>
      <c r="B58" s="60"/>
      <c r="C58" s="20"/>
      <c r="D58" s="20"/>
      <c r="E58" s="20"/>
      <c r="F58" s="20"/>
      <c r="G58" s="20"/>
      <c r="H58" s="20"/>
      <c r="I58" s="20"/>
      <c r="J58" s="20"/>
      <c r="K58" s="20"/>
      <c r="L58" s="20"/>
      <c r="M58" s="20"/>
      <c r="N58" s="20"/>
      <c r="O58" s="20"/>
    </row>
    <row r="59" spans="1:15" ht="12.75">
      <c r="A59" s="20"/>
      <c r="B59" s="60"/>
      <c r="C59" s="20"/>
      <c r="D59" s="20"/>
      <c r="E59" s="20"/>
      <c r="F59" s="20"/>
      <c r="G59" s="20"/>
      <c r="H59" s="20"/>
      <c r="I59" s="20"/>
      <c r="J59" s="20"/>
      <c r="K59" s="20"/>
      <c r="L59" s="20"/>
      <c r="M59" s="20"/>
      <c r="N59" s="20"/>
      <c r="O59" s="20"/>
    </row>
    <row r="60" spans="1:15" ht="12.75">
      <c r="A60" s="20"/>
      <c r="B60" s="30"/>
      <c r="C60" s="20"/>
      <c r="D60" s="20"/>
      <c r="E60" s="20"/>
      <c r="F60" s="20"/>
      <c r="G60" s="20"/>
      <c r="H60" s="20"/>
      <c r="I60" s="20"/>
      <c r="J60" s="20"/>
      <c r="K60" s="20"/>
      <c r="L60" s="20"/>
      <c r="M60" s="20"/>
      <c r="N60" s="20"/>
      <c r="O60" s="20"/>
    </row>
    <row r="61" spans="1:15" ht="12.75">
      <c r="A61" s="20"/>
      <c r="B61" s="59"/>
      <c r="C61" s="20"/>
      <c r="D61" s="20"/>
      <c r="E61" s="20"/>
      <c r="F61" s="20"/>
      <c r="G61" s="20"/>
      <c r="H61" s="20"/>
      <c r="I61" s="20"/>
      <c r="J61" s="20"/>
      <c r="K61" s="20"/>
      <c r="L61" s="20"/>
      <c r="M61" s="20"/>
      <c r="N61" s="20"/>
      <c r="O61" s="20"/>
    </row>
    <row r="62" spans="1:15" ht="12.75">
      <c r="A62" s="20"/>
      <c r="B62" s="59"/>
      <c r="C62" s="20"/>
      <c r="D62" s="20"/>
      <c r="E62" s="20"/>
      <c r="F62" s="20"/>
      <c r="G62" s="20"/>
      <c r="H62" s="20"/>
      <c r="I62" s="20"/>
      <c r="J62" s="20"/>
      <c r="K62" s="20"/>
      <c r="L62" s="20"/>
      <c r="M62" s="20"/>
      <c r="N62" s="20"/>
      <c r="O62" s="20"/>
    </row>
    <row r="63" spans="1:15" ht="12.75">
      <c r="A63" s="20"/>
      <c r="B63" s="59"/>
      <c r="C63" s="20"/>
      <c r="D63" s="20"/>
      <c r="E63" s="20"/>
      <c r="F63" s="20"/>
      <c r="G63" s="20"/>
      <c r="H63" s="20"/>
      <c r="I63" s="20"/>
      <c r="J63" s="20"/>
      <c r="K63" s="20"/>
      <c r="L63" s="20"/>
      <c r="M63" s="20"/>
      <c r="N63" s="20"/>
      <c r="O63" s="20"/>
    </row>
    <row r="64" spans="1:15" ht="12.75">
      <c r="A64" s="20"/>
      <c r="B64" s="59"/>
      <c r="C64" s="20"/>
      <c r="D64" s="20"/>
      <c r="E64" s="20"/>
      <c r="F64" s="20"/>
      <c r="G64" s="20"/>
      <c r="H64" s="20"/>
      <c r="I64" s="20"/>
      <c r="J64" s="20"/>
      <c r="K64" s="20"/>
      <c r="L64" s="20"/>
      <c r="M64" s="20"/>
      <c r="N64" s="20"/>
      <c r="O64" s="20"/>
    </row>
    <row r="65" spans="1:15" ht="12.75">
      <c r="A65" s="20"/>
      <c r="B65" s="59"/>
      <c r="C65" s="20"/>
      <c r="D65" s="20"/>
      <c r="E65" s="20"/>
      <c r="F65" s="20"/>
      <c r="G65" s="20"/>
      <c r="H65" s="20"/>
      <c r="I65" s="20"/>
      <c r="J65" s="20"/>
      <c r="K65" s="20"/>
      <c r="L65" s="20"/>
      <c r="M65" s="20"/>
      <c r="N65" s="20"/>
      <c r="O65" s="20"/>
    </row>
    <row r="109" ht="12" customHeight="1"/>
    <row r="110" ht="12.75" hidden="1"/>
    <row r="111" ht="12.75" hidden="1"/>
  </sheetData>
  <mergeCells count="1">
    <mergeCell ref="T3:U3"/>
  </mergeCells>
  <printOptions horizontalCentered="1"/>
  <pageMargins left="0.25" right="0.25" top="0.75" bottom="0.25" header="0.5" footer="0.5"/>
  <pageSetup fitToHeight="1" fitToWidth="1" horizontalDpi="300" verticalDpi="300" orientation="landscape" scale="60"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U59"/>
  <sheetViews>
    <sheetView showGridLines="0" view="pageBreakPreview" zoomScale="60" workbookViewId="0" topLeftCell="A1">
      <selection activeCell="A2" sqref="A2"/>
    </sheetView>
  </sheetViews>
  <sheetFormatPr defaultColWidth="9.00390625" defaultRowHeight="12.75"/>
  <cols>
    <col min="1" max="1" width="29.125" style="0" bestFit="1" customWidth="1"/>
    <col min="2" max="2" width="9.50390625" style="22" customWidth="1"/>
    <col min="3" max="12" width="9.50390625" style="0" customWidth="1"/>
    <col min="13" max="13" width="10.625" style="0" customWidth="1"/>
    <col min="14" max="14" width="11.50390625" style="0" customWidth="1"/>
    <col min="15" max="15" width="10.50390625" style="0" customWidth="1"/>
    <col min="16" max="16" width="10.375" style="0" customWidth="1"/>
    <col min="17" max="17" width="10.50390625" style="0" customWidth="1"/>
  </cols>
  <sheetData>
    <row r="1" spans="1:21" ht="17.25">
      <c r="A1" s="220" t="s">
        <v>189</v>
      </c>
      <c r="B1" s="187"/>
      <c r="C1" s="185"/>
      <c r="D1" s="185"/>
      <c r="E1" s="185"/>
      <c r="F1" s="188"/>
      <c r="G1" s="184"/>
      <c r="H1" s="185"/>
      <c r="I1" s="188"/>
      <c r="J1" s="184"/>
      <c r="K1" s="185"/>
      <c r="L1" s="185"/>
      <c r="M1" s="185"/>
      <c r="N1" s="103"/>
      <c r="O1" s="104">
        <v>2005</v>
      </c>
      <c r="P1" s="105">
        <f>O1+1</f>
        <v>2006</v>
      </c>
      <c r="Q1" s="106">
        <f>O1+2</f>
        <v>2007</v>
      </c>
      <c r="R1" s="32"/>
      <c r="S1" s="32"/>
      <c r="T1" s="32"/>
      <c r="U1" s="32"/>
    </row>
    <row r="2" spans="1:21" ht="15">
      <c r="A2" s="189"/>
      <c r="B2" s="108" t="s">
        <v>2</v>
      </c>
      <c r="C2" s="109">
        <v>1</v>
      </c>
      <c r="D2" s="109">
        <v>2</v>
      </c>
      <c r="E2" s="109">
        <v>3</v>
      </c>
      <c r="F2" s="109">
        <v>4</v>
      </c>
      <c r="G2" s="109">
        <v>5</v>
      </c>
      <c r="H2" s="109">
        <v>6</v>
      </c>
      <c r="I2" s="109">
        <v>7</v>
      </c>
      <c r="J2" s="109">
        <v>8</v>
      </c>
      <c r="K2" s="109">
        <v>9</v>
      </c>
      <c r="L2" s="109">
        <v>10</v>
      </c>
      <c r="M2" s="109">
        <v>11</v>
      </c>
      <c r="N2" s="109">
        <v>12</v>
      </c>
      <c r="O2" s="111"/>
      <c r="P2" s="112"/>
      <c r="Q2" s="113"/>
      <c r="R2" s="32"/>
      <c r="S2" s="32"/>
      <c r="T2" s="32"/>
      <c r="U2" s="32"/>
    </row>
    <row r="3" spans="1:21" ht="12.75">
      <c r="A3" s="114" t="s">
        <v>3</v>
      </c>
      <c r="B3" s="115"/>
      <c r="C3" s="116" t="s">
        <v>4</v>
      </c>
      <c r="D3" s="116" t="s">
        <v>5</v>
      </c>
      <c r="E3" s="116" t="s">
        <v>6</v>
      </c>
      <c r="F3" s="116" t="s">
        <v>7</v>
      </c>
      <c r="G3" s="116" t="s">
        <v>8</v>
      </c>
      <c r="H3" s="116" t="s">
        <v>72</v>
      </c>
      <c r="I3" s="116" t="s">
        <v>73</v>
      </c>
      <c r="J3" s="116" t="s">
        <v>9</v>
      </c>
      <c r="K3" s="116" t="s">
        <v>10</v>
      </c>
      <c r="L3" s="116" t="s">
        <v>11</v>
      </c>
      <c r="M3" s="116" t="s">
        <v>12</v>
      </c>
      <c r="N3" s="116" t="s">
        <v>13</v>
      </c>
      <c r="O3" s="117" t="s">
        <v>14</v>
      </c>
      <c r="P3" s="118" t="s">
        <v>14</v>
      </c>
      <c r="Q3" s="119" t="s">
        <v>14</v>
      </c>
      <c r="R3" s="120" t="s">
        <v>0</v>
      </c>
      <c r="S3" s="120"/>
      <c r="T3" s="324"/>
      <c r="U3" s="324"/>
    </row>
    <row r="4" spans="1:21" ht="12.75">
      <c r="A4" s="121" t="s">
        <v>15</v>
      </c>
      <c r="B4" s="122" t="s">
        <v>16</v>
      </c>
      <c r="C4" s="123" t="s">
        <v>16</v>
      </c>
      <c r="D4" s="123" t="s">
        <v>16</v>
      </c>
      <c r="E4" s="123" t="s">
        <v>16</v>
      </c>
      <c r="F4" s="123" t="s">
        <v>16</v>
      </c>
      <c r="G4" s="123" t="s">
        <v>16</v>
      </c>
      <c r="H4" s="123" t="s">
        <v>16</v>
      </c>
      <c r="I4" s="123" t="s">
        <v>16</v>
      </c>
      <c r="J4" s="123" t="s">
        <v>16</v>
      </c>
      <c r="K4" s="123" t="s">
        <v>16</v>
      </c>
      <c r="L4" s="123" t="s">
        <v>16</v>
      </c>
      <c r="M4" s="123" t="s">
        <v>16</v>
      </c>
      <c r="N4" s="123" t="s">
        <v>16</v>
      </c>
      <c r="O4" s="124" t="s">
        <v>16</v>
      </c>
      <c r="P4" s="125" t="s">
        <v>16</v>
      </c>
      <c r="Q4" s="126" t="s">
        <v>16</v>
      </c>
      <c r="R4" s="127">
        <v>0.1</v>
      </c>
      <c r="S4" s="128" t="s">
        <v>17</v>
      </c>
      <c r="T4" s="129"/>
      <c r="U4" s="128"/>
    </row>
    <row r="5" spans="1:21" ht="12.75">
      <c r="A5" s="130" t="s">
        <v>18</v>
      </c>
      <c r="B5" s="131">
        <v>0</v>
      </c>
      <c r="C5" s="132">
        <v>0</v>
      </c>
      <c r="D5" s="132">
        <f>C40</f>
        <v>0</v>
      </c>
      <c r="E5" s="132">
        <f>D40</f>
        <v>0</v>
      </c>
      <c r="F5" s="132">
        <f>E40</f>
        <v>0</v>
      </c>
      <c r="G5" s="132">
        <f>F40</f>
        <v>0</v>
      </c>
      <c r="H5" s="132">
        <f aca="true" t="shared" si="0" ref="H5:N5">G40</f>
        <v>0</v>
      </c>
      <c r="I5" s="132">
        <f t="shared" si="0"/>
        <v>0</v>
      </c>
      <c r="J5" s="132">
        <f t="shared" si="0"/>
        <v>0</v>
      </c>
      <c r="K5" s="132">
        <f t="shared" si="0"/>
        <v>0</v>
      </c>
      <c r="L5" s="132">
        <f t="shared" si="0"/>
        <v>0</v>
      </c>
      <c r="M5" s="132">
        <f t="shared" si="0"/>
        <v>0</v>
      </c>
      <c r="N5" s="132">
        <f t="shared" si="0"/>
        <v>0</v>
      </c>
      <c r="O5" s="133"/>
      <c r="P5" s="134">
        <f>N40</f>
        <v>0</v>
      </c>
      <c r="Q5" s="135">
        <f>P40</f>
        <v>0</v>
      </c>
      <c r="R5" s="127">
        <v>0.12</v>
      </c>
      <c r="S5" s="128" t="s">
        <v>19</v>
      </c>
      <c r="T5" s="136"/>
      <c r="U5" s="128"/>
    </row>
    <row r="6" spans="1:21" ht="12.75">
      <c r="A6" s="130" t="s">
        <v>20</v>
      </c>
      <c r="B6" s="137"/>
      <c r="C6" s="138">
        <v>0</v>
      </c>
      <c r="D6" s="138">
        <v>0</v>
      </c>
      <c r="E6" s="138">
        <v>0</v>
      </c>
      <c r="F6" s="138">
        <v>0</v>
      </c>
      <c r="G6" s="138">
        <v>0</v>
      </c>
      <c r="H6" s="138">
        <v>0</v>
      </c>
      <c r="I6" s="138">
        <v>0</v>
      </c>
      <c r="J6" s="138">
        <v>0</v>
      </c>
      <c r="K6" s="138">
        <v>0</v>
      </c>
      <c r="L6" s="138">
        <v>0</v>
      </c>
      <c r="M6" s="138">
        <v>0</v>
      </c>
      <c r="N6" s="138">
        <v>0</v>
      </c>
      <c r="O6" s="139">
        <f>SUM(C6:N6)</f>
        <v>0</v>
      </c>
      <c r="P6" s="140">
        <f>(O6*$R$4)+O6</f>
        <v>0</v>
      </c>
      <c r="Q6" s="141">
        <f>(P6*$R$5)+P6</f>
        <v>0</v>
      </c>
      <c r="R6" s="127">
        <v>0.03</v>
      </c>
      <c r="S6" s="128" t="s">
        <v>21</v>
      </c>
      <c r="T6" s="142"/>
      <c r="U6" s="128"/>
    </row>
    <row r="7" spans="1:21" ht="12.75">
      <c r="A7" s="130" t="s">
        <v>183</v>
      </c>
      <c r="B7" s="131">
        <v>0</v>
      </c>
      <c r="C7" s="138">
        <v>0</v>
      </c>
      <c r="D7" s="138">
        <v>0</v>
      </c>
      <c r="E7" s="138">
        <v>0</v>
      </c>
      <c r="F7" s="138">
        <v>0</v>
      </c>
      <c r="G7" s="138">
        <v>0</v>
      </c>
      <c r="H7" s="138">
        <v>0</v>
      </c>
      <c r="I7" s="138">
        <v>0</v>
      </c>
      <c r="J7" s="138">
        <v>0</v>
      </c>
      <c r="K7" s="138">
        <v>0</v>
      </c>
      <c r="L7" s="138">
        <v>0</v>
      </c>
      <c r="M7" s="138">
        <v>0</v>
      </c>
      <c r="N7" s="138">
        <v>0</v>
      </c>
      <c r="O7" s="139">
        <f>SUM(C7:N7)</f>
        <v>0</v>
      </c>
      <c r="P7" s="140">
        <f>(O7*$R$4)+O7</f>
        <v>0</v>
      </c>
      <c r="Q7" s="141">
        <f>(P7*$R$5)+P7</f>
        <v>0</v>
      </c>
      <c r="R7" s="144"/>
      <c r="S7" s="128"/>
      <c r="T7" s="32"/>
      <c r="U7" s="128"/>
    </row>
    <row r="8" spans="1:21" ht="12.75">
      <c r="A8" s="130" t="s">
        <v>184</v>
      </c>
      <c r="B8" s="131">
        <v>0</v>
      </c>
      <c r="C8" s="138">
        <v>0</v>
      </c>
      <c r="D8" s="138">
        <v>0</v>
      </c>
      <c r="E8" s="138">
        <v>0</v>
      </c>
      <c r="F8" s="138">
        <v>0</v>
      </c>
      <c r="G8" s="138">
        <v>0</v>
      </c>
      <c r="H8" s="138">
        <v>0</v>
      </c>
      <c r="I8" s="138">
        <v>0</v>
      </c>
      <c r="J8" s="138">
        <v>0</v>
      </c>
      <c r="K8" s="138">
        <v>0</v>
      </c>
      <c r="L8" s="138">
        <v>0</v>
      </c>
      <c r="M8" s="138">
        <v>0</v>
      </c>
      <c r="N8" s="138">
        <v>0</v>
      </c>
      <c r="O8" s="139">
        <f>SUM(C8:N8)</f>
        <v>0</v>
      </c>
      <c r="P8" s="140">
        <f>(O8*$R$4)+O8</f>
        <v>0</v>
      </c>
      <c r="Q8" s="141">
        <f>(P8*$R$5)+P8</f>
        <v>0</v>
      </c>
      <c r="R8" s="32"/>
      <c r="S8" s="32"/>
      <c r="T8" s="32"/>
      <c r="U8" s="32"/>
    </row>
    <row r="9" spans="1:21" ht="13.5" thickBot="1">
      <c r="A9" s="145" t="s">
        <v>22</v>
      </c>
      <c r="B9" s="146">
        <f>SUM(B6:B8)</f>
        <v>0</v>
      </c>
      <c r="C9" s="147">
        <f>SUM(C6:C8)</f>
        <v>0</v>
      </c>
      <c r="D9" s="147">
        <f>SUM(D6:D8)</f>
        <v>0</v>
      </c>
      <c r="E9" s="147">
        <f>SUM(E6:E8)</f>
        <v>0</v>
      </c>
      <c r="F9" s="147">
        <f>SUM(F6:F8)</f>
        <v>0</v>
      </c>
      <c r="G9" s="147">
        <f aca="true" t="shared" si="1" ref="G9:N9">SUM(G6:G8)</f>
        <v>0</v>
      </c>
      <c r="H9" s="147">
        <f t="shared" si="1"/>
        <v>0</v>
      </c>
      <c r="I9" s="147">
        <f t="shared" si="1"/>
        <v>0</v>
      </c>
      <c r="J9" s="147">
        <f t="shared" si="1"/>
        <v>0</v>
      </c>
      <c r="K9" s="147">
        <f t="shared" si="1"/>
        <v>0</v>
      </c>
      <c r="L9" s="147">
        <f t="shared" si="1"/>
        <v>0</v>
      </c>
      <c r="M9" s="147">
        <f t="shared" si="1"/>
        <v>0</v>
      </c>
      <c r="N9" s="147">
        <f t="shared" si="1"/>
        <v>0</v>
      </c>
      <c r="O9" s="148">
        <f>SUM(C9:N9)</f>
        <v>0</v>
      </c>
      <c r="P9" s="149">
        <f>(O9*$R$4)+O9</f>
        <v>0</v>
      </c>
      <c r="Q9" s="150">
        <f>(P9*$R$5)+P9</f>
        <v>0</v>
      </c>
      <c r="R9" s="151" t="e">
        <f>O9/O9</f>
        <v>#DIV/0!</v>
      </c>
      <c r="S9" s="151" t="e">
        <f>P9/P9</f>
        <v>#DIV/0!</v>
      </c>
      <c r="T9" s="151" t="e">
        <f>Q9/Q9</f>
        <v>#DIV/0!</v>
      </c>
      <c r="U9" s="32"/>
    </row>
    <row r="10" spans="1:21" ht="17.25" customHeight="1" thickBot="1" thickTop="1">
      <c r="A10" s="145" t="s">
        <v>23</v>
      </c>
      <c r="B10" s="147">
        <f aca="true" t="shared" si="2" ref="B10:N10">B5+B9</f>
        <v>0</v>
      </c>
      <c r="C10" s="147">
        <f t="shared" si="2"/>
        <v>0</v>
      </c>
      <c r="D10" s="147">
        <f t="shared" si="2"/>
        <v>0</v>
      </c>
      <c r="E10" s="147">
        <f t="shared" si="2"/>
        <v>0</v>
      </c>
      <c r="F10" s="147">
        <f t="shared" si="2"/>
        <v>0</v>
      </c>
      <c r="G10" s="147">
        <f t="shared" si="2"/>
        <v>0</v>
      </c>
      <c r="H10" s="147">
        <f t="shared" si="2"/>
        <v>0</v>
      </c>
      <c r="I10" s="147">
        <f t="shared" si="2"/>
        <v>0</v>
      </c>
      <c r="J10" s="147">
        <f t="shared" si="2"/>
        <v>0</v>
      </c>
      <c r="K10" s="147">
        <f t="shared" si="2"/>
        <v>0</v>
      </c>
      <c r="L10" s="147">
        <f t="shared" si="2"/>
        <v>0</v>
      </c>
      <c r="M10" s="147">
        <f t="shared" si="2"/>
        <v>0</v>
      </c>
      <c r="N10" s="147">
        <f t="shared" si="2"/>
        <v>0</v>
      </c>
      <c r="O10" s="152"/>
      <c r="P10" s="153">
        <f>SUM(P5:P8)</f>
        <v>0</v>
      </c>
      <c r="Q10" s="186">
        <f>SUM(Q5:Q8)</f>
        <v>0</v>
      </c>
      <c r="R10" s="155"/>
      <c r="S10" s="155"/>
      <c r="T10" s="155"/>
      <c r="U10" s="32"/>
    </row>
    <row r="11" spans="1:21" ht="13.5" thickTop="1">
      <c r="A11" s="114" t="s">
        <v>24</v>
      </c>
      <c r="B11" s="195"/>
      <c r="C11" s="195"/>
      <c r="D11" s="195"/>
      <c r="E11" s="195"/>
      <c r="F11" s="195"/>
      <c r="G11" s="195"/>
      <c r="H11" s="195"/>
      <c r="I11" s="157"/>
      <c r="J11" s="157"/>
      <c r="K11" s="157"/>
      <c r="L11" s="157"/>
      <c r="M11" s="157"/>
      <c r="N11" s="193"/>
      <c r="O11" s="158"/>
      <c r="P11" s="159"/>
      <c r="Q11" s="192"/>
      <c r="R11" s="190"/>
      <c r="S11" s="191"/>
      <c r="T11" s="191"/>
      <c r="U11" s="32"/>
    </row>
    <row r="12" spans="1:21" ht="13.5" customHeight="1">
      <c r="A12" s="130" t="str">
        <f>Cashflow!A12</f>
        <v>  Inventory Purchases</v>
      </c>
      <c r="B12" s="194">
        <v>0</v>
      </c>
      <c r="C12" s="194">
        <v>0</v>
      </c>
      <c r="D12" s="194">
        <v>0</v>
      </c>
      <c r="E12" s="194">
        <v>0</v>
      </c>
      <c r="F12" s="194">
        <v>0</v>
      </c>
      <c r="G12" s="194">
        <v>0</v>
      </c>
      <c r="H12" s="194">
        <v>0</v>
      </c>
      <c r="I12" s="194">
        <v>0</v>
      </c>
      <c r="J12" s="194">
        <v>0</v>
      </c>
      <c r="K12" s="194">
        <v>0</v>
      </c>
      <c r="L12" s="194">
        <v>0</v>
      </c>
      <c r="M12" s="194">
        <v>0</v>
      </c>
      <c r="N12" s="131">
        <v>0</v>
      </c>
      <c r="O12" s="139">
        <f aca="true" t="shared" si="3" ref="O12:O32">SUM(C12:N12)</f>
        <v>0</v>
      </c>
      <c r="P12" s="139">
        <f>(O12*$R$4)+O12</f>
        <v>0</v>
      </c>
      <c r="Q12" s="141">
        <f>(P12*$R$5)+P12</f>
        <v>0</v>
      </c>
      <c r="R12" s="151" t="e">
        <f>O12/$O$9</f>
        <v>#DIV/0!</v>
      </c>
      <c r="S12" s="151" t="e">
        <f>P12/$P$9</f>
        <v>#DIV/0!</v>
      </c>
      <c r="T12" s="151" t="e">
        <f>Q12/$Q$9</f>
        <v>#DIV/0!</v>
      </c>
      <c r="U12" s="32"/>
    </row>
    <row r="13" spans="1:21" ht="12.75">
      <c r="A13" s="130" t="str">
        <f>Cashflow!A13</f>
        <v>  Employee Wages</v>
      </c>
      <c r="B13" s="163">
        <v>0</v>
      </c>
      <c r="C13" s="163">
        <v>0</v>
      </c>
      <c r="D13" s="163">
        <v>0</v>
      </c>
      <c r="E13" s="163">
        <v>0</v>
      </c>
      <c r="F13" s="163">
        <v>0</v>
      </c>
      <c r="G13" s="163">
        <v>0</v>
      </c>
      <c r="H13" s="163">
        <v>0</v>
      </c>
      <c r="I13" s="163">
        <v>0</v>
      </c>
      <c r="J13" s="163">
        <v>0</v>
      </c>
      <c r="K13" s="163">
        <v>0</v>
      </c>
      <c r="L13" s="163">
        <v>0</v>
      </c>
      <c r="M13" s="163">
        <v>0</v>
      </c>
      <c r="N13" s="131">
        <v>0</v>
      </c>
      <c r="O13" s="139">
        <f t="shared" si="3"/>
        <v>0</v>
      </c>
      <c r="P13" s="139">
        <f aca="true" t="shared" si="4" ref="P13:P32">(O13*$R$4)+O13</f>
        <v>0</v>
      </c>
      <c r="Q13" s="141">
        <f aca="true" t="shared" si="5" ref="Q13:Q32">(P13*$R$5)+P13</f>
        <v>0</v>
      </c>
      <c r="R13" s="151" t="e">
        <f aca="true" t="shared" si="6" ref="R13:R31">O13/$O$9</f>
        <v>#DIV/0!</v>
      </c>
      <c r="S13" s="151" t="e">
        <f aca="true" t="shared" si="7" ref="S13:S39">P13/$P$9</f>
        <v>#DIV/0!</v>
      </c>
      <c r="T13" s="151" t="e">
        <f aca="true" t="shared" si="8" ref="T13:T39">Q13/$Q$9</f>
        <v>#DIV/0!</v>
      </c>
      <c r="U13" s="32"/>
    </row>
    <row r="14" spans="1:20" ht="12.75">
      <c r="A14" s="130" t="str">
        <f>Cashflow!A14</f>
        <v>  Employee Benefits</v>
      </c>
      <c r="B14" s="163">
        <v>0</v>
      </c>
      <c r="C14" s="163">
        <v>0</v>
      </c>
      <c r="D14" s="163">
        <v>0</v>
      </c>
      <c r="E14" s="163">
        <v>0</v>
      </c>
      <c r="F14" s="163">
        <v>0</v>
      </c>
      <c r="G14" s="163">
        <v>0</v>
      </c>
      <c r="H14" s="163">
        <v>0</v>
      </c>
      <c r="I14" s="163">
        <v>0</v>
      </c>
      <c r="J14" s="163">
        <v>0</v>
      </c>
      <c r="K14" s="163">
        <v>0</v>
      </c>
      <c r="L14" s="163">
        <v>0</v>
      </c>
      <c r="M14" s="163">
        <v>0</v>
      </c>
      <c r="N14" s="131">
        <v>0</v>
      </c>
      <c r="O14" s="139">
        <f t="shared" si="3"/>
        <v>0</v>
      </c>
      <c r="P14" s="139">
        <f t="shared" si="4"/>
        <v>0</v>
      </c>
      <c r="Q14" s="141">
        <f t="shared" si="5"/>
        <v>0</v>
      </c>
      <c r="R14" s="151" t="e">
        <f t="shared" si="6"/>
        <v>#DIV/0!</v>
      </c>
      <c r="S14" s="151" t="e">
        <f t="shared" si="7"/>
        <v>#DIV/0!</v>
      </c>
      <c r="T14" s="151" t="e">
        <f t="shared" si="8"/>
        <v>#DIV/0!</v>
      </c>
    </row>
    <row r="15" spans="1:20" ht="12.75">
      <c r="A15" s="130" t="str">
        <f>Cashflow!A15</f>
        <v>  Office Supplies</v>
      </c>
      <c r="B15" s="163">
        <v>0</v>
      </c>
      <c r="C15" s="163">
        <v>0</v>
      </c>
      <c r="D15" s="163">
        <v>0</v>
      </c>
      <c r="E15" s="163">
        <v>0</v>
      </c>
      <c r="F15" s="163">
        <v>0</v>
      </c>
      <c r="G15" s="163">
        <v>0</v>
      </c>
      <c r="H15" s="163">
        <v>0</v>
      </c>
      <c r="I15" s="163">
        <v>0</v>
      </c>
      <c r="J15" s="163">
        <v>0</v>
      </c>
      <c r="K15" s="163">
        <v>0</v>
      </c>
      <c r="L15" s="163">
        <v>0</v>
      </c>
      <c r="M15" s="163">
        <v>0</v>
      </c>
      <c r="N15" s="131">
        <v>0</v>
      </c>
      <c r="O15" s="139">
        <f t="shared" si="3"/>
        <v>0</v>
      </c>
      <c r="P15" s="139">
        <f t="shared" si="4"/>
        <v>0</v>
      </c>
      <c r="Q15" s="141">
        <f t="shared" si="5"/>
        <v>0</v>
      </c>
      <c r="R15" s="151" t="e">
        <f t="shared" si="6"/>
        <v>#DIV/0!</v>
      </c>
      <c r="S15" s="151" t="e">
        <f t="shared" si="7"/>
        <v>#DIV/0!</v>
      </c>
      <c r="T15" s="151" t="e">
        <f t="shared" si="8"/>
        <v>#DIV/0!</v>
      </c>
    </row>
    <row r="16" spans="1:20" ht="12.75">
      <c r="A16" s="130" t="str">
        <f>Cashflow!A16</f>
        <v>  Outside Services</v>
      </c>
      <c r="B16" s="163">
        <v>0</v>
      </c>
      <c r="C16" s="163">
        <v>0</v>
      </c>
      <c r="D16" s="163">
        <v>0</v>
      </c>
      <c r="E16" s="163">
        <v>0</v>
      </c>
      <c r="F16" s="163">
        <v>0</v>
      </c>
      <c r="G16" s="163">
        <v>0</v>
      </c>
      <c r="H16" s="163">
        <v>0</v>
      </c>
      <c r="I16" s="163">
        <v>0</v>
      </c>
      <c r="J16" s="163">
        <v>0</v>
      </c>
      <c r="K16" s="163">
        <v>0</v>
      </c>
      <c r="L16" s="163">
        <v>0</v>
      </c>
      <c r="M16" s="163">
        <v>0</v>
      </c>
      <c r="N16" s="131">
        <v>0</v>
      </c>
      <c r="O16" s="139">
        <f t="shared" si="3"/>
        <v>0</v>
      </c>
      <c r="P16" s="139">
        <f t="shared" si="4"/>
        <v>0</v>
      </c>
      <c r="Q16" s="141">
        <f t="shared" si="5"/>
        <v>0</v>
      </c>
      <c r="R16" s="151" t="e">
        <f t="shared" si="6"/>
        <v>#DIV/0!</v>
      </c>
      <c r="S16" s="151" t="e">
        <f t="shared" si="7"/>
        <v>#DIV/0!</v>
      </c>
      <c r="T16" s="151" t="e">
        <f t="shared" si="8"/>
        <v>#DIV/0!</v>
      </c>
    </row>
    <row r="17" spans="1:20" ht="12.75">
      <c r="A17" s="130" t="str">
        <f>Cashflow!A17</f>
        <v>  Equipment Purchase</v>
      </c>
      <c r="B17" s="163">
        <v>0</v>
      </c>
      <c r="C17" s="163">
        <v>0</v>
      </c>
      <c r="D17" s="163">
        <v>0</v>
      </c>
      <c r="E17" s="163">
        <v>0</v>
      </c>
      <c r="F17" s="163">
        <v>0</v>
      </c>
      <c r="G17" s="163">
        <v>0</v>
      </c>
      <c r="H17" s="163">
        <v>0</v>
      </c>
      <c r="I17" s="163">
        <v>0</v>
      </c>
      <c r="J17" s="163">
        <v>0</v>
      </c>
      <c r="K17" s="163">
        <v>0</v>
      </c>
      <c r="L17" s="163">
        <v>0</v>
      </c>
      <c r="M17" s="163">
        <v>0</v>
      </c>
      <c r="N17" s="131">
        <v>0</v>
      </c>
      <c r="O17" s="139">
        <f t="shared" si="3"/>
        <v>0</v>
      </c>
      <c r="P17" s="139">
        <f t="shared" si="4"/>
        <v>0</v>
      </c>
      <c r="Q17" s="141">
        <f t="shared" si="5"/>
        <v>0</v>
      </c>
      <c r="R17" s="151" t="e">
        <f t="shared" si="6"/>
        <v>#DIV/0!</v>
      </c>
      <c r="S17" s="151" t="e">
        <f t="shared" si="7"/>
        <v>#DIV/0!</v>
      </c>
      <c r="T17" s="151" t="e">
        <f t="shared" si="8"/>
        <v>#DIV/0!</v>
      </c>
    </row>
    <row r="18" spans="1:20" ht="12.75">
      <c r="A18" s="130" t="str">
        <f>Cashflow!A18</f>
        <v>  Vehicle Purchase</v>
      </c>
      <c r="B18" s="163">
        <v>0</v>
      </c>
      <c r="C18" s="163">
        <v>0</v>
      </c>
      <c r="D18" s="163">
        <v>0</v>
      </c>
      <c r="E18" s="163">
        <v>0</v>
      </c>
      <c r="F18" s="163">
        <v>0</v>
      </c>
      <c r="G18" s="163">
        <v>0</v>
      </c>
      <c r="H18" s="163">
        <v>0</v>
      </c>
      <c r="I18" s="163">
        <v>0</v>
      </c>
      <c r="J18" s="163">
        <v>0</v>
      </c>
      <c r="K18" s="163">
        <v>0</v>
      </c>
      <c r="L18" s="163">
        <v>0</v>
      </c>
      <c r="M18" s="163">
        <v>0</v>
      </c>
      <c r="N18" s="131">
        <v>0</v>
      </c>
      <c r="O18" s="139">
        <f t="shared" si="3"/>
        <v>0</v>
      </c>
      <c r="P18" s="139">
        <f t="shared" si="4"/>
        <v>0</v>
      </c>
      <c r="Q18" s="141">
        <f t="shared" si="5"/>
        <v>0</v>
      </c>
      <c r="R18" s="151" t="e">
        <f t="shared" si="6"/>
        <v>#DIV/0!</v>
      </c>
      <c r="S18" s="151" t="e">
        <f t="shared" si="7"/>
        <v>#DIV/0!</v>
      </c>
      <c r="T18" s="151" t="e">
        <f t="shared" si="8"/>
        <v>#DIV/0!</v>
      </c>
    </row>
    <row r="19" spans="1:20" ht="12.75">
      <c r="A19" s="130" t="str">
        <f>Cashflow!A19</f>
        <v>  Travel, Gas &amp; Delivery</v>
      </c>
      <c r="B19" s="163">
        <v>0</v>
      </c>
      <c r="C19" s="163">
        <v>0</v>
      </c>
      <c r="D19" s="163">
        <v>0</v>
      </c>
      <c r="E19" s="163">
        <v>0</v>
      </c>
      <c r="F19" s="163">
        <v>0</v>
      </c>
      <c r="G19" s="163">
        <v>0</v>
      </c>
      <c r="H19" s="163">
        <v>0</v>
      </c>
      <c r="I19" s="163">
        <v>0</v>
      </c>
      <c r="J19" s="163">
        <v>0</v>
      </c>
      <c r="K19" s="163">
        <v>0</v>
      </c>
      <c r="L19" s="163">
        <v>0</v>
      </c>
      <c r="M19" s="163">
        <v>0</v>
      </c>
      <c r="N19" s="131">
        <v>0</v>
      </c>
      <c r="O19" s="139">
        <f t="shared" si="3"/>
        <v>0</v>
      </c>
      <c r="P19" s="139">
        <f t="shared" si="4"/>
        <v>0</v>
      </c>
      <c r="Q19" s="141">
        <f t="shared" si="5"/>
        <v>0</v>
      </c>
      <c r="R19" s="151" t="e">
        <f t="shared" si="6"/>
        <v>#DIV/0!</v>
      </c>
      <c r="S19" s="151" t="e">
        <f t="shared" si="7"/>
        <v>#DIV/0!</v>
      </c>
      <c r="T19" s="151" t="e">
        <f t="shared" si="8"/>
        <v>#DIV/0!</v>
      </c>
    </row>
    <row r="20" spans="1:20" ht="12.75">
      <c r="A20" s="130" t="str">
        <f>Cashflow!A20</f>
        <v>  Trade Shows</v>
      </c>
      <c r="B20" s="163">
        <v>0</v>
      </c>
      <c r="C20" s="163">
        <v>0</v>
      </c>
      <c r="D20" s="163">
        <v>0</v>
      </c>
      <c r="E20" s="163">
        <v>0</v>
      </c>
      <c r="F20" s="163">
        <v>0</v>
      </c>
      <c r="G20" s="163">
        <v>0</v>
      </c>
      <c r="H20" s="163">
        <v>0</v>
      </c>
      <c r="I20" s="163">
        <v>0</v>
      </c>
      <c r="J20" s="163">
        <v>0</v>
      </c>
      <c r="K20" s="163">
        <v>0</v>
      </c>
      <c r="L20" s="163">
        <v>0</v>
      </c>
      <c r="M20" s="163">
        <v>0</v>
      </c>
      <c r="N20" s="131">
        <v>0</v>
      </c>
      <c r="O20" s="139">
        <f t="shared" si="3"/>
        <v>0</v>
      </c>
      <c r="P20" s="139">
        <f t="shared" si="4"/>
        <v>0</v>
      </c>
      <c r="Q20" s="141">
        <f t="shared" si="5"/>
        <v>0</v>
      </c>
      <c r="R20" s="151" t="e">
        <f t="shared" si="6"/>
        <v>#DIV/0!</v>
      </c>
      <c r="S20" s="151" t="e">
        <f t="shared" si="7"/>
        <v>#DIV/0!</v>
      </c>
      <c r="T20" s="151" t="e">
        <f t="shared" si="8"/>
        <v>#DIV/0!</v>
      </c>
    </row>
    <row r="21" spans="1:20" ht="12.75">
      <c r="A21" s="130" t="str">
        <f>Cashflow!A21</f>
        <v>  Accounting &amp; Legal</v>
      </c>
      <c r="B21" s="163">
        <v>0</v>
      </c>
      <c r="C21" s="163">
        <v>0</v>
      </c>
      <c r="D21" s="163">
        <v>0</v>
      </c>
      <c r="E21" s="163">
        <v>0</v>
      </c>
      <c r="F21" s="163">
        <v>0</v>
      </c>
      <c r="G21" s="163">
        <v>0</v>
      </c>
      <c r="H21" s="163">
        <v>0</v>
      </c>
      <c r="I21" s="163">
        <v>0</v>
      </c>
      <c r="J21" s="163">
        <v>0</v>
      </c>
      <c r="K21" s="163">
        <v>0</v>
      </c>
      <c r="L21" s="163">
        <v>0</v>
      </c>
      <c r="M21" s="163">
        <v>0</v>
      </c>
      <c r="N21" s="131">
        <v>0</v>
      </c>
      <c r="O21" s="139">
        <f t="shared" si="3"/>
        <v>0</v>
      </c>
      <c r="P21" s="139">
        <f t="shared" si="4"/>
        <v>0</v>
      </c>
      <c r="Q21" s="141">
        <f t="shared" si="5"/>
        <v>0</v>
      </c>
      <c r="R21" s="151" t="e">
        <f t="shared" si="6"/>
        <v>#DIV/0!</v>
      </c>
      <c r="S21" s="151" t="e">
        <f t="shared" si="7"/>
        <v>#DIV/0!</v>
      </c>
      <c r="T21" s="151" t="e">
        <f t="shared" si="8"/>
        <v>#DIV/0!</v>
      </c>
    </row>
    <row r="22" spans="1:20" ht="12.75">
      <c r="A22" s="130" t="str">
        <f>Cashflow!A22</f>
        <v>  Training</v>
      </c>
      <c r="B22" s="163">
        <v>0</v>
      </c>
      <c r="C22" s="163">
        <v>0</v>
      </c>
      <c r="D22" s="163">
        <v>0</v>
      </c>
      <c r="E22" s="163">
        <v>0</v>
      </c>
      <c r="F22" s="163">
        <v>0</v>
      </c>
      <c r="G22" s="163">
        <v>0</v>
      </c>
      <c r="H22" s="163">
        <v>0</v>
      </c>
      <c r="I22" s="163">
        <v>0</v>
      </c>
      <c r="J22" s="163">
        <v>0</v>
      </c>
      <c r="K22" s="163">
        <v>0</v>
      </c>
      <c r="L22" s="163">
        <v>0</v>
      </c>
      <c r="M22" s="163">
        <v>0</v>
      </c>
      <c r="N22" s="131">
        <v>0</v>
      </c>
      <c r="O22" s="139">
        <f t="shared" si="3"/>
        <v>0</v>
      </c>
      <c r="P22" s="139">
        <f t="shared" si="4"/>
        <v>0</v>
      </c>
      <c r="Q22" s="141">
        <f t="shared" si="5"/>
        <v>0</v>
      </c>
      <c r="R22" s="151" t="e">
        <f t="shared" si="6"/>
        <v>#DIV/0!</v>
      </c>
      <c r="S22" s="151" t="e">
        <f t="shared" si="7"/>
        <v>#DIV/0!</v>
      </c>
      <c r="T22" s="151" t="e">
        <f t="shared" si="8"/>
        <v>#DIV/0!</v>
      </c>
    </row>
    <row r="23" spans="1:20" ht="12.75">
      <c r="A23" s="130" t="str">
        <f>Cashflow!A23</f>
        <v>  Rent</v>
      </c>
      <c r="B23" s="163">
        <v>0</v>
      </c>
      <c r="C23" s="163">
        <v>0</v>
      </c>
      <c r="D23" s="163">
        <v>0</v>
      </c>
      <c r="E23" s="163">
        <v>0</v>
      </c>
      <c r="F23" s="163">
        <v>0</v>
      </c>
      <c r="G23" s="163">
        <v>0</v>
      </c>
      <c r="H23" s="163">
        <v>0</v>
      </c>
      <c r="I23" s="163">
        <v>0</v>
      </c>
      <c r="J23" s="163">
        <v>0</v>
      </c>
      <c r="K23" s="163">
        <v>0</v>
      </c>
      <c r="L23" s="163">
        <v>0</v>
      </c>
      <c r="M23" s="163">
        <v>0</v>
      </c>
      <c r="N23" s="131">
        <v>0</v>
      </c>
      <c r="O23" s="139">
        <f t="shared" si="3"/>
        <v>0</v>
      </c>
      <c r="P23" s="139">
        <f t="shared" si="4"/>
        <v>0</v>
      </c>
      <c r="Q23" s="141">
        <f t="shared" si="5"/>
        <v>0</v>
      </c>
      <c r="R23" s="151" t="e">
        <f t="shared" si="6"/>
        <v>#DIV/0!</v>
      </c>
      <c r="S23" s="151" t="e">
        <f t="shared" si="7"/>
        <v>#DIV/0!</v>
      </c>
      <c r="T23" s="151" t="e">
        <f t="shared" si="8"/>
        <v>#DIV/0!</v>
      </c>
    </row>
    <row r="24" spans="1:20" ht="12.75">
      <c r="A24" s="130" t="str">
        <f>Cashflow!A24</f>
        <v>  Phone</v>
      </c>
      <c r="B24" s="163">
        <v>0</v>
      </c>
      <c r="C24" s="163">
        <v>0</v>
      </c>
      <c r="D24" s="163">
        <v>0</v>
      </c>
      <c r="E24" s="163">
        <v>0</v>
      </c>
      <c r="F24" s="163">
        <v>0</v>
      </c>
      <c r="G24" s="163">
        <v>0</v>
      </c>
      <c r="H24" s="163">
        <v>0</v>
      </c>
      <c r="I24" s="163">
        <v>0</v>
      </c>
      <c r="J24" s="163">
        <v>0</v>
      </c>
      <c r="K24" s="163">
        <v>0</v>
      </c>
      <c r="L24" s="163">
        <v>0</v>
      </c>
      <c r="M24" s="163">
        <v>0</v>
      </c>
      <c r="N24" s="131">
        <v>0</v>
      </c>
      <c r="O24" s="139">
        <f t="shared" si="3"/>
        <v>0</v>
      </c>
      <c r="P24" s="139">
        <f t="shared" si="4"/>
        <v>0</v>
      </c>
      <c r="Q24" s="141">
        <f t="shared" si="5"/>
        <v>0</v>
      </c>
      <c r="R24" s="151" t="e">
        <f t="shared" si="6"/>
        <v>#DIV/0!</v>
      </c>
      <c r="S24" s="151" t="e">
        <f t="shared" si="7"/>
        <v>#DIV/0!</v>
      </c>
      <c r="T24" s="151" t="e">
        <f t="shared" si="8"/>
        <v>#DIV/0!</v>
      </c>
    </row>
    <row r="25" spans="1:20" ht="12.75">
      <c r="A25" s="130" t="str">
        <f>Cashflow!A25</f>
        <v>  Internet</v>
      </c>
      <c r="B25" s="163">
        <v>0</v>
      </c>
      <c r="C25" s="163">
        <v>0</v>
      </c>
      <c r="D25" s="163">
        <v>0</v>
      </c>
      <c r="E25" s="163">
        <v>0</v>
      </c>
      <c r="F25" s="163">
        <v>0</v>
      </c>
      <c r="G25" s="163">
        <v>0</v>
      </c>
      <c r="H25" s="163">
        <v>0</v>
      </c>
      <c r="I25" s="163">
        <v>0</v>
      </c>
      <c r="J25" s="163">
        <v>0</v>
      </c>
      <c r="K25" s="163">
        <v>0</v>
      </c>
      <c r="L25" s="163">
        <v>0</v>
      </c>
      <c r="M25" s="163">
        <v>0</v>
      </c>
      <c r="N25" s="131">
        <v>0</v>
      </c>
      <c r="O25" s="139">
        <f t="shared" si="3"/>
        <v>0</v>
      </c>
      <c r="P25" s="139">
        <f t="shared" si="4"/>
        <v>0</v>
      </c>
      <c r="Q25" s="141">
        <f t="shared" si="5"/>
        <v>0</v>
      </c>
      <c r="R25" s="151" t="e">
        <f t="shared" si="6"/>
        <v>#DIV/0!</v>
      </c>
      <c r="S25" s="151" t="e">
        <f t="shared" si="7"/>
        <v>#DIV/0!</v>
      </c>
      <c r="T25" s="151" t="e">
        <f t="shared" si="8"/>
        <v>#DIV/0!</v>
      </c>
    </row>
    <row r="26" spans="1:20" ht="12.75">
      <c r="A26" s="130" t="str">
        <f>Cashflow!A26</f>
        <v>  Utilities</v>
      </c>
      <c r="B26" s="163">
        <v>0</v>
      </c>
      <c r="C26" s="163">
        <v>0</v>
      </c>
      <c r="D26" s="163">
        <v>0</v>
      </c>
      <c r="E26" s="163">
        <v>0</v>
      </c>
      <c r="F26" s="163">
        <v>0</v>
      </c>
      <c r="G26" s="163">
        <v>0</v>
      </c>
      <c r="H26" s="163">
        <v>0</v>
      </c>
      <c r="I26" s="163">
        <v>0</v>
      </c>
      <c r="J26" s="163">
        <v>0</v>
      </c>
      <c r="K26" s="163">
        <v>0</v>
      </c>
      <c r="L26" s="163">
        <v>0</v>
      </c>
      <c r="M26" s="163">
        <v>0</v>
      </c>
      <c r="N26" s="131">
        <v>0</v>
      </c>
      <c r="O26" s="139">
        <f t="shared" si="3"/>
        <v>0</v>
      </c>
      <c r="P26" s="139">
        <f t="shared" si="4"/>
        <v>0</v>
      </c>
      <c r="Q26" s="141">
        <f t="shared" si="5"/>
        <v>0</v>
      </c>
      <c r="R26" s="151" t="e">
        <f t="shared" si="6"/>
        <v>#DIV/0!</v>
      </c>
      <c r="S26" s="151" t="e">
        <f t="shared" si="7"/>
        <v>#DIV/0!</v>
      </c>
      <c r="T26" s="151" t="e">
        <f t="shared" si="8"/>
        <v>#DIV/0!</v>
      </c>
    </row>
    <row r="27" spans="1:20" ht="12.75">
      <c r="A27" s="130" t="str">
        <f>Cashflow!A27</f>
        <v>  Taxes Real Estate</v>
      </c>
      <c r="B27" s="163">
        <v>0</v>
      </c>
      <c r="C27" s="163">
        <v>0</v>
      </c>
      <c r="D27" s="163">
        <v>0</v>
      </c>
      <c r="E27" s="163">
        <v>0</v>
      </c>
      <c r="F27" s="163">
        <v>0</v>
      </c>
      <c r="G27" s="163">
        <v>0</v>
      </c>
      <c r="H27" s="163">
        <v>0</v>
      </c>
      <c r="I27" s="163">
        <v>0</v>
      </c>
      <c r="J27" s="163">
        <v>0</v>
      </c>
      <c r="K27" s="163">
        <v>0</v>
      </c>
      <c r="L27" s="163">
        <v>0</v>
      </c>
      <c r="M27" s="163">
        <v>0</v>
      </c>
      <c r="N27" s="131">
        <v>0</v>
      </c>
      <c r="O27" s="139">
        <f t="shared" si="3"/>
        <v>0</v>
      </c>
      <c r="P27" s="139">
        <f t="shared" si="4"/>
        <v>0</v>
      </c>
      <c r="Q27" s="141">
        <f t="shared" si="5"/>
        <v>0</v>
      </c>
      <c r="R27" s="151" t="e">
        <f t="shared" si="6"/>
        <v>#DIV/0!</v>
      </c>
      <c r="S27" s="151" t="e">
        <f t="shared" si="7"/>
        <v>#DIV/0!</v>
      </c>
      <c r="T27" s="151" t="e">
        <f t="shared" si="8"/>
        <v>#DIV/0!</v>
      </c>
    </row>
    <row r="28" spans="1:20" ht="12.75">
      <c r="A28" s="130" t="str">
        <f>Cashflow!A28</f>
        <v>  Taxes Income</v>
      </c>
      <c r="B28" s="163">
        <v>0</v>
      </c>
      <c r="C28" s="163">
        <v>0</v>
      </c>
      <c r="D28" s="163">
        <v>0</v>
      </c>
      <c r="E28" s="163">
        <v>0</v>
      </c>
      <c r="F28" s="163">
        <v>0</v>
      </c>
      <c r="G28" s="163">
        <v>0</v>
      </c>
      <c r="H28" s="163">
        <v>0</v>
      </c>
      <c r="I28" s="163">
        <v>0</v>
      </c>
      <c r="J28" s="163">
        <v>0</v>
      </c>
      <c r="K28" s="163">
        <v>0</v>
      </c>
      <c r="L28" s="163">
        <v>0</v>
      </c>
      <c r="M28" s="163">
        <v>0</v>
      </c>
      <c r="N28" s="131">
        <v>0</v>
      </c>
      <c r="O28" s="139">
        <f t="shared" si="3"/>
        <v>0</v>
      </c>
      <c r="P28" s="139">
        <f t="shared" si="4"/>
        <v>0</v>
      </c>
      <c r="Q28" s="141">
        <f t="shared" si="5"/>
        <v>0</v>
      </c>
      <c r="R28" s="151" t="e">
        <f t="shared" si="6"/>
        <v>#DIV/0!</v>
      </c>
      <c r="S28" s="151" t="e">
        <f t="shared" si="7"/>
        <v>#DIV/0!</v>
      </c>
      <c r="T28" s="151" t="e">
        <f t="shared" si="8"/>
        <v>#DIV/0!</v>
      </c>
    </row>
    <row r="29" spans="1:20" ht="12.75">
      <c r="A29" s="130"/>
      <c r="B29" s="211">
        <v>0</v>
      </c>
      <c r="C29" s="211">
        <v>0</v>
      </c>
      <c r="D29" s="211">
        <v>0</v>
      </c>
      <c r="E29" s="211">
        <v>0</v>
      </c>
      <c r="F29" s="211">
        <v>0</v>
      </c>
      <c r="G29" s="211">
        <v>0</v>
      </c>
      <c r="H29" s="211">
        <v>0</v>
      </c>
      <c r="I29" s="211">
        <v>0</v>
      </c>
      <c r="J29" s="211">
        <v>0</v>
      </c>
      <c r="K29" s="211">
        <v>0</v>
      </c>
      <c r="L29" s="211">
        <v>0</v>
      </c>
      <c r="M29" s="218">
        <v>0</v>
      </c>
      <c r="N29" s="214">
        <v>0</v>
      </c>
      <c r="O29" s="215">
        <f t="shared" si="3"/>
        <v>0</v>
      </c>
      <c r="P29" s="139">
        <f t="shared" si="4"/>
        <v>0</v>
      </c>
      <c r="Q29" s="216">
        <f t="shared" si="5"/>
        <v>0</v>
      </c>
      <c r="R29" s="151" t="e">
        <f t="shared" si="6"/>
        <v>#DIV/0!</v>
      </c>
      <c r="S29" s="217" t="e">
        <f t="shared" si="7"/>
        <v>#DIV/0!</v>
      </c>
      <c r="T29" s="217" t="e">
        <f t="shared" si="8"/>
        <v>#DIV/0!</v>
      </c>
    </row>
    <row r="30" spans="1:20" ht="12.75">
      <c r="A30" s="130"/>
      <c r="B30" s="211">
        <v>0</v>
      </c>
      <c r="C30" s="211">
        <v>0</v>
      </c>
      <c r="D30" s="211">
        <v>0</v>
      </c>
      <c r="E30" s="211">
        <v>0</v>
      </c>
      <c r="F30" s="211">
        <v>0</v>
      </c>
      <c r="G30" s="211">
        <v>0</v>
      </c>
      <c r="H30" s="211">
        <v>0</v>
      </c>
      <c r="I30" s="211">
        <v>0</v>
      </c>
      <c r="J30" s="211">
        <v>0</v>
      </c>
      <c r="K30" s="211">
        <v>0</v>
      </c>
      <c r="L30" s="211">
        <v>0</v>
      </c>
      <c r="M30" s="218">
        <v>0</v>
      </c>
      <c r="N30" s="214">
        <v>0</v>
      </c>
      <c r="O30" s="215">
        <f t="shared" si="3"/>
        <v>0</v>
      </c>
      <c r="P30" s="139">
        <f t="shared" si="4"/>
        <v>0</v>
      </c>
      <c r="Q30" s="216">
        <f t="shared" si="5"/>
        <v>0</v>
      </c>
      <c r="R30" s="151" t="e">
        <f t="shared" si="6"/>
        <v>#DIV/0!</v>
      </c>
      <c r="S30" s="217" t="e">
        <f t="shared" si="7"/>
        <v>#DIV/0!</v>
      </c>
      <c r="T30" s="217" t="e">
        <f t="shared" si="8"/>
        <v>#DIV/0!</v>
      </c>
    </row>
    <row r="31" spans="1:20" ht="12.75">
      <c r="A31" s="130"/>
      <c r="B31" s="211">
        <v>0</v>
      </c>
      <c r="C31" s="211">
        <v>0</v>
      </c>
      <c r="D31" s="211">
        <v>0</v>
      </c>
      <c r="E31" s="211">
        <v>0</v>
      </c>
      <c r="F31" s="211">
        <v>0</v>
      </c>
      <c r="G31" s="211">
        <v>0</v>
      </c>
      <c r="H31" s="211">
        <v>0</v>
      </c>
      <c r="I31" s="211">
        <v>0</v>
      </c>
      <c r="J31" s="211">
        <v>0</v>
      </c>
      <c r="K31" s="211">
        <v>0</v>
      </c>
      <c r="L31" s="211">
        <v>0</v>
      </c>
      <c r="M31" s="163">
        <v>0</v>
      </c>
      <c r="N31" s="214">
        <v>0</v>
      </c>
      <c r="O31" s="212">
        <f t="shared" si="3"/>
        <v>0</v>
      </c>
      <c r="P31" s="139">
        <f t="shared" si="4"/>
        <v>0</v>
      </c>
      <c r="Q31" s="213">
        <f t="shared" si="5"/>
        <v>0</v>
      </c>
      <c r="R31" s="151" t="e">
        <f t="shared" si="6"/>
        <v>#DIV/0!</v>
      </c>
      <c r="S31" s="155" t="e">
        <f t="shared" si="7"/>
        <v>#DIV/0!</v>
      </c>
      <c r="T31" s="155" t="e">
        <f t="shared" si="8"/>
        <v>#DIV/0!</v>
      </c>
    </row>
    <row r="32" spans="1:20" ht="13.5" thickBot="1">
      <c r="A32" s="130"/>
      <c r="B32" s="200">
        <v>0</v>
      </c>
      <c r="C32" s="200">
        <v>0</v>
      </c>
      <c r="D32" s="200">
        <v>0</v>
      </c>
      <c r="E32" s="200">
        <v>0</v>
      </c>
      <c r="F32" s="200">
        <v>0</v>
      </c>
      <c r="G32" s="200">
        <v>0</v>
      </c>
      <c r="H32" s="200">
        <v>0</v>
      </c>
      <c r="I32" s="200">
        <v>0</v>
      </c>
      <c r="J32" s="200">
        <v>0</v>
      </c>
      <c r="K32" s="200">
        <v>0</v>
      </c>
      <c r="L32" s="200">
        <v>0</v>
      </c>
      <c r="M32" s="200">
        <v>0</v>
      </c>
      <c r="N32" s="200">
        <v>0</v>
      </c>
      <c r="O32" s="201">
        <f t="shared" si="3"/>
        <v>0</v>
      </c>
      <c r="P32" s="202">
        <f t="shared" si="4"/>
        <v>0</v>
      </c>
      <c r="Q32" s="203">
        <f t="shared" si="5"/>
        <v>0</v>
      </c>
      <c r="R32" s="204" t="e">
        <f>O32/$O$9</f>
        <v>#DIV/0!</v>
      </c>
      <c r="S32" s="204" t="e">
        <f t="shared" si="7"/>
        <v>#DIV/0!</v>
      </c>
      <c r="T32" s="204" t="e">
        <f t="shared" si="8"/>
        <v>#DIV/0!</v>
      </c>
    </row>
    <row r="33" spans="1:20" ht="13.5" thickBot="1">
      <c r="A33" s="165" t="s">
        <v>28</v>
      </c>
      <c r="B33" s="183">
        <f aca="true" t="shared" si="9" ref="B33:Q33">SUM(B12:B32)</f>
        <v>0</v>
      </c>
      <c r="C33" s="183">
        <f t="shared" si="9"/>
        <v>0</v>
      </c>
      <c r="D33" s="183">
        <f t="shared" si="9"/>
        <v>0</v>
      </c>
      <c r="E33" s="183">
        <f t="shared" si="9"/>
        <v>0</v>
      </c>
      <c r="F33" s="183">
        <f t="shared" si="9"/>
        <v>0</v>
      </c>
      <c r="G33" s="183">
        <f t="shared" si="9"/>
        <v>0</v>
      </c>
      <c r="H33" s="183">
        <f t="shared" si="9"/>
        <v>0</v>
      </c>
      <c r="I33" s="183">
        <f t="shared" si="9"/>
        <v>0</v>
      </c>
      <c r="J33" s="183">
        <f t="shared" si="9"/>
        <v>0</v>
      </c>
      <c r="K33" s="183">
        <f t="shared" si="9"/>
        <v>0</v>
      </c>
      <c r="L33" s="183">
        <f t="shared" si="9"/>
        <v>0</v>
      </c>
      <c r="M33" s="183">
        <f t="shared" si="9"/>
        <v>0</v>
      </c>
      <c r="N33" s="183">
        <f t="shared" si="9"/>
        <v>0</v>
      </c>
      <c r="O33" s="196">
        <f t="shared" si="9"/>
        <v>0</v>
      </c>
      <c r="P33" s="197">
        <f t="shared" si="9"/>
        <v>0</v>
      </c>
      <c r="Q33" s="198">
        <f t="shared" si="9"/>
        <v>0</v>
      </c>
      <c r="R33" s="199" t="e">
        <f>O33/O9</f>
        <v>#DIV/0!</v>
      </c>
      <c r="S33" s="199" t="e">
        <f t="shared" si="7"/>
        <v>#DIV/0!</v>
      </c>
      <c r="T33" s="199" t="e">
        <f t="shared" si="8"/>
        <v>#DIV/0!</v>
      </c>
    </row>
    <row r="34" spans="1:20" ht="12.75">
      <c r="A34" s="130" t="s">
        <v>71</v>
      </c>
      <c r="B34" s="170">
        <v>0</v>
      </c>
      <c r="C34" s="170">
        <v>0</v>
      </c>
      <c r="D34" s="170">
        <f aca="true" t="shared" si="10" ref="D34:L34">C34</f>
        <v>0</v>
      </c>
      <c r="E34" s="170">
        <f t="shared" si="10"/>
        <v>0</v>
      </c>
      <c r="F34" s="170">
        <f t="shared" si="10"/>
        <v>0</v>
      </c>
      <c r="G34" s="170">
        <f t="shared" si="10"/>
        <v>0</v>
      </c>
      <c r="H34" s="170">
        <f t="shared" si="10"/>
        <v>0</v>
      </c>
      <c r="I34" s="170">
        <f t="shared" si="10"/>
        <v>0</v>
      </c>
      <c r="J34" s="170">
        <f t="shared" si="10"/>
        <v>0</v>
      </c>
      <c r="K34" s="170">
        <f t="shared" si="10"/>
        <v>0</v>
      </c>
      <c r="L34" s="170">
        <f t="shared" si="10"/>
        <v>0</v>
      </c>
      <c r="M34" s="170">
        <f>L34</f>
        <v>0</v>
      </c>
      <c r="N34" s="170">
        <f>M34</f>
        <v>0</v>
      </c>
      <c r="O34" s="139">
        <f>SUM(C34:N34)</f>
        <v>0</v>
      </c>
      <c r="P34" s="140">
        <f>O34</f>
        <v>0</v>
      </c>
      <c r="Q34" s="141">
        <f>O34</f>
        <v>0</v>
      </c>
      <c r="R34" s="151" t="e">
        <f aca="true" t="shared" si="11" ref="R34:R39">O34/O10</f>
        <v>#DIV/0!</v>
      </c>
      <c r="S34" s="151" t="e">
        <f t="shared" si="7"/>
        <v>#DIV/0!</v>
      </c>
      <c r="T34" s="151" t="e">
        <f t="shared" si="8"/>
        <v>#DIV/0!</v>
      </c>
    </row>
    <row r="35" spans="1:20" ht="12.75">
      <c r="A35" s="205" t="s">
        <v>145</v>
      </c>
      <c r="B35" s="138">
        <v>0</v>
      </c>
      <c r="C35" s="138">
        <v>0</v>
      </c>
      <c r="D35" s="138">
        <v>0</v>
      </c>
      <c r="E35" s="138">
        <v>0</v>
      </c>
      <c r="F35" s="138">
        <v>0</v>
      </c>
      <c r="G35" s="138">
        <v>0</v>
      </c>
      <c r="H35" s="138">
        <v>0</v>
      </c>
      <c r="I35" s="138">
        <v>0</v>
      </c>
      <c r="J35" s="138">
        <v>0</v>
      </c>
      <c r="K35" s="138">
        <v>0</v>
      </c>
      <c r="L35" s="138">
        <v>0</v>
      </c>
      <c r="M35" s="138">
        <v>0</v>
      </c>
      <c r="N35" s="138">
        <v>0</v>
      </c>
      <c r="O35" s="139">
        <f>SUM(C35:N35)</f>
        <v>0</v>
      </c>
      <c r="P35" s="140">
        <f>(O35*$R$4)+O35</f>
        <v>0</v>
      </c>
      <c r="Q35" s="141">
        <f>(P35*$R$5)+P35</f>
        <v>0</v>
      </c>
      <c r="R35" s="151" t="e">
        <f t="shared" si="11"/>
        <v>#DIV/0!</v>
      </c>
      <c r="S35" s="151" t="e">
        <f t="shared" si="7"/>
        <v>#DIV/0!</v>
      </c>
      <c r="T35" s="151" t="e">
        <f t="shared" si="8"/>
        <v>#DIV/0!</v>
      </c>
    </row>
    <row r="36" spans="1:20" ht="12.75">
      <c r="A36" s="182" t="s">
        <v>29</v>
      </c>
      <c r="B36" s="138">
        <v>0</v>
      </c>
      <c r="C36" s="138">
        <v>0</v>
      </c>
      <c r="D36" s="138">
        <v>0</v>
      </c>
      <c r="E36" s="138">
        <v>0</v>
      </c>
      <c r="F36" s="138">
        <v>0</v>
      </c>
      <c r="G36" s="138">
        <v>0</v>
      </c>
      <c r="H36" s="138">
        <v>0</v>
      </c>
      <c r="I36" s="138">
        <v>0</v>
      </c>
      <c r="J36" s="138">
        <v>0</v>
      </c>
      <c r="K36" s="138">
        <v>0</v>
      </c>
      <c r="L36" s="138">
        <v>0</v>
      </c>
      <c r="M36" s="138">
        <v>0</v>
      </c>
      <c r="N36" s="138">
        <v>0</v>
      </c>
      <c r="O36" s="139">
        <f>SUM(C36:N36)</f>
        <v>0</v>
      </c>
      <c r="P36" s="140">
        <f>(O36*$R$4)+O36</f>
        <v>0</v>
      </c>
      <c r="Q36" s="141">
        <f>(P36*$R$5)+P36</f>
        <v>0</v>
      </c>
      <c r="R36" s="151" t="e">
        <f t="shared" si="11"/>
        <v>#DIV/0!</v>
      </c>
      <c r="S36" s="151" t="e">
        <f t="shared" si="7"/>
        <v>#DIV/0!</v>
      </c>
      <c r="T36" s="151" t="e">
        <f t="shared" si="8"/>
        <v>#DIV/0!</v>
      </c>
    </row>
    <row r="37" spans="1:20" ht="12.75">
      <c r="A37" s="182" t="s">
        <v>30</v>
      </c>
      <c r="B37" s="138">
        <v>0</v>
      </c>
      <c r="C37" s="138">
        <v>0</v>
      </c>
      <c r="D37" s="138">
        <v>0</v>
      </c>
      <c r="E37" s="138">
        <v>0</v>
      </c>
      <c r="F37" s="138">
        <v>0</v>
      </c>
      <c r="G37" s="138">
        <v>0</v>
      </c>
      <c r="H37" s="138">
        <v>0</v>
      </c>
      <c r="I37" s="138">
        <v>0</v>
      </c>
      <c r="J37" s="138">
        <v>0</v>
      </c>
      <c r="K37" s="138">
        <v>0</v>
      </c>
      <c r="L37" s="138">
        <v>0</v>
      </c>
      <c r="M37" s="138">
        <v>0</v>
      </c>
      <c r="N37" s="138">
        <v>0</v>
      </c>
      <c r="O37" s="139">
        <f>SUM(C37:N37)</f>
        <v>0</v>
      </c>
      <c r="P37" s="140">
        <f>(O37*$R$4)+O37</f>
        <v>0</v>
      </c>
      <c r="Q37" s="141">
        <f>(P37*$R$5)+P37</f>
        <v>0</v>
      </c>
      <c r="R37" s="151" t="e">
        <f t="shared" si="11"/>
        <v>#DIV/0!</v>
      </c>
      <c r="S37" s="151" t="e">
        <f t="shared" si="7"/>
        <v>#DIV/0!</v>
      </c>
      <c r="T37" s="151" t="e">
        <f t="shared" si="8"/>
        <v>#DIV/0!</v>
      </c>
    </row>
    <row r="38" spans="1:20" ht="12.75">
      <c r="A38" s="182" t="s">
        <v>31</v>
      </c>
      <c r="B38" s="172"/>
      <c r="C38" s="138">
        <v>0</v>
      </c>
      <c r="D38" s="138">
        <v>0</v>
      </c>
      <c r="E38" s="138">
        <v>0</v>
      </c>
      <c r="F38" s="138">
        <v>0</v>
      </c>
      <c r="G38" s="138">
        <v>0</v>
      </c>
      <c r="H38" s="138">
        <v>0</v>
      </c>
      <c r="I38" s="138">
        <v>0</v>
      </c>
      <c r="J38" s="138">
        <v>0</v>
      </c>
      <c r="K38" s="138">
        <v>0</v>
      </c>
      <c r="L38" s="138">
        <v>0</v>
      </c>
      <c r="M38" s="138">
        <v>0</v>
      </c>
      <c r="N38" s="138">
        <v>0</v>
      </c>
      <c r="O38" s="139">
        <f>SUM(C38:N38)</f>
        <v>0</v>
      </c>
      <c r="P38" s="140">
        <f>O38</f>
        <v>0</v>
      </c>
      <c r="Q38" s="141">
        <f>O38</f>
        <v>0</v>
      </c>
      <c r="R38" s="151" t="e">
        <f t="shared" si="11"/>
        <v>#DIV/0!</v>
      </c>
      <c r="S38" s="151" t="e">
        <f t="shared" si="7"/>
        <v>#DIV/0!</v>
      </c>
      <c r="T38" s="151" t="e">
        <f t="shared" si="8"/>
        <v>#DIV/0!</v>
      </c>
    </row>
    <row r="39" spans="1:20" ht="13.5" thickBot="1">
      <c r="A39" s="145" t="s">
        <v>32</v>
      </c>
      <c r="B39" s="173">
        <f aca="true" t="shared" si="12" ref="B39:Q39">SUM(B34:B38)+B33</f>
        <v>0</v>
      </c>
      <c r="C39" s="173">
        <f t="shared" si="12"/>
        <v>0</v>
      </c>
      <c r="D39" s="173">
        <f t="shared" si="12"/>
        <v>0</v>
      </c>
      <c r="E39" s="173">
        <f t="shared" si="12"/>
        <v>0</v>
      </c>
      <c r="F39" s="173">
        <f t="shared" si="12"/>
        <v>0</v>
      </c>
      <c r="G39" s="173">
        <f t="shared" si="12"/>
        <v>0</v>
      </c>
      <c r="H39" s="173">
        <f t="shared" si="12"/>
        <v>0</v>
      </c>
      <c r="I39" s="173">
        <f t="shared" si="12"/>
        <v>0</v>
      </c>
      <c r="J39" s="173">
        <f t="shared" si="12"/>
        <v>0</v>
      </c>
      <c r="K39" s="173">
        <f t="shared" si="12"/>
        <v>0</v>
      </c>
      <c r="L39" s="173">
        <f t="shared" si="12"/>
        <v>0</v>
      </c>
      <c r="M39" s="173">
        <f t="shared" si="12"/>
        <v>0</v>
      </c>
      <c r="N39" s="173">
        <f t="shared" si="12"/>
        <v>0</v>
      </c>
      <c r="O39" s="148">
        <f t="shared" si="12"/>
        <v>0</v>
      </c>
      <c r="P39" s="149">
        <f t="shared" si="12"/>
        <v>0</v>
      </c>
      <c r="Q39" s="150">
        <f t="shared" si="12"/>
        <v>0</v>
      </c>
      <c r="R39" s="151" t="e">
        <f t="shared" si="11"/>
        <v>#DIV/0!</v>
      </c>
      <c r="S39" s="151" t="e">
        <f t="shared" si="7"/>
        <v>#DIV/0!</v>
      </c>
      <c r="T39" s="151" t="e">
        <f t="shared" si="8"/>
        <v>#DIV/0!</v>
      </c>
    </row>
    <row r="40" spans="1:20" s="58" customFormat="1" ht="20.25" customHeight="1" thickBot="1" thickTop="1">
      <c r="A40" s="174" t="s">
        <v>33</v>
      </c>
      <c r="B40" s="175">
        <f aca="true" t="shared" si="13" ref="B40:N40">B10-B39</f>
        <v>0</v>
      </c>
      <c r="C40" s="176">
        <f t="shared" si="13"/>
        <v>0</v>
      </c>
      <c r="D40" s="176">
        <f t="shared" si="13"/>
        <v>0</v>
      </c>
      <c r="E40" s="176">
        <f t="shared" si="13"/>
        <v>0</v>
      </c>
      <c r="F40" s="176">
        <f t="shared" si="13"/>
        <v>0</v>
      </c>
      <c r="G40" s="176">
        <f t="shared" si="13"/>
        <v>0</v>
      </c>
      <c r="H40" s="176">
        <f t="shared" si="13"/>
        <v>0</v>
      </c>
      <c r="I40" s="176">
        <f t="shared" si="13"/>
        <v>0</v>
      </c>
      <c r="J40" s="176">
        <f t="shared" si="13"/>
        <v>0</v>
      </c>
      <c r="K40" s="176">
        <f t="shared" si="13"/>
        <v>0</v>
      </c>
      <c r="L40" s="176">
        <f t="shared" si="13"/>
        <v>0</v>
      </c>
      <c r="M40" s="176">
        <f t="shared" si="13"/>
        <v>0</v>
      </c>
      <c r="N40" s="177">
        <f t="shared" si="13"/>
        <v>0</v>
      </c>
      <c r="O40" s="178"/>
      <c r="P40" s="177">
        <f>P10-P39</f>
        <v>0</v>
      </c>
      <c r="Q40" s="179">
        <f>Q10-Q39</f>
        <v>0</v>
      </c>
      <c r="R40" s="180" t="e">
        <f>R9-R39</f>
        <v>#DIV/0!</v>
      </c>
      <c r="S40" s="180" t="e">
        <f>S9-S39</f>
        <v>#DIV/0!</v>
      </c>
      <c r="T40" s="180" t="e">
        <f>T9-T39</f>
        <v>#DIV/0!</v>
      </c>
    </row>
    <row r="41" ht="13.5" thickTop="1"/>
    <row r="57" spans="1:17" ht="12.75">
      <c r="A57" s="206"/>
      <c r="B57" s="207" t="str">
        <f>A9</f>
        <v>Total Cash Receipts</v>
      </c>
      <c r="C57" s="206">
        <f aca="true" t="shared" si="14" ref="C57:N57">C10</f>
        <v>0</v>
      </c>
      <c r="D57" s="206">
        <f t="shared" si="14"/>
        <v>0</v>
      </c>
      <c r="E57" s="206">
        <f t="shared" si="14"/>
        <v>0</v>
      </c>
      <c r="F57" s="206">
        <f t="shared" si="14"/>
        <v>0</v>
      </c>
      <c r="G57" s="206">
        <f t="shared" si="14"/>
        <v>0</v>
      </c>
      <c r="H57" s="206">
        <f t="shared" si="14"/>
        <v>0</v>
      </c>
      <c r="I57" s="206">
        <f t="shared" si="14"/>
        <v>0</v>
      </c>
      <c r="J57" s="206">
        <f t="shared" si="14"/>
        <v>0</v>
      </c>
      <c r="K57" s="206">
        <f t="shared" si="14"/>
        <v>0</v>
      </c>
      <c r="L57" s="206">
        <f t="shared" si="14"/>
        <v>0</v>
      </c>
      <c r="M57" s="206">
        <f t="shared" si="14"/>
        <v>0</v>
      </c>
      <c r="N57" s="206">
        <f t="shared" si="14"/>
        <v>0</v>
      </c>
      <c r="O57" s="32"/>
      <c r="P57" s="32"/>
      <c r="Q57" s="32"/>
    </row>
    <row r="58" spans="1:17" ht="12.75">
      <c r="A58" s="206"/>
      <c r="B58" s="207" t="str">
        <f>A39</f>
        <v>Total Cash Paid</v>
      </c>
      <c r="C58" s="206">
        <f aca="true" t="shared" si="15" ref="C58:N58">C39</f>
        <v>0</v>
      </c>
      <c r="D58" s="206">
        <f t="shared" si="15"/>
        <v>0</v>
      </c>
      <c r="E58" s="206">
        <f t="shared" si="15"/>
        <v>0</v>
      </c>
      <c r="F58" s="206">
        <f t="shared" si="15"/>
        <v>0</v>
      </c>
      <c r="G58" s="206">
        <f t="shared" si="15"/>
        <v>0</v>
      </c>
      <c r="H58" s="206">
        <f t="shared" si="15"/>
        <v>0</v>
      </c>
      <c r="I58" s="206">
        <f t="shared" si="15"/>
        <v>0</v>
      </c>
      <c r="J58" s="206">
        <f t="shared" si="15"/>
        <v>0</v>
      </c>
      <c r="K58" s="206">
        <f t="shared" si="15"/>
        <v>0</v>
      </c>
      <c r="L58" s="206">
        <f t="shared" si="15"/>
        <v>0</v>
      </c>
      <c r="M58" s="206">
        <f t="shared" si="15"/>
        <v>0</v>
      </c>
      <c r="N58" s="206">
        <f t="shared" si="15"/>
        <v>0</v>
      </c>
      <c r="O58" s="32"/>
      <c r="P58" s="32"/>
      <c r="Q58" s="32"/>
    </row>
    <row r="59" spans="1:17" ht="12.75">
      <c r="A59" s="206"/>
      <c r="B59" s="208" t="str">
        <f>A40</f>
        <v>Cash Position</v>
      </c>
      <c r="C59" s="206">
        <f aca="true" t="shared" si="16" ref="C59:N59">C40</f>
        <v>0</v>
      </c>
      <c r="D59" s="206">
        <f t="shared" si="16"/>
        <v>0</v>
      </c>
      <c r="E59" s="206">
        <f t="shared" si="16"/>
        <v>0</v>
      </c>
      <c r="F59" s="206">
        <f t="shared" si="16"/>
        <v>0</v>
      </c>
      <c r="G59" s="206">
        <f t="shared" si="16"/>
        <v>0</v>
      </c>
      <c r="H59" s="206">
        <f t="shared" si="16"/>
        <v>0</v>
      </c>
      <c r="I59" s="206">
        <f t="shared" si="16"/>
        <v>0</v>
      </c>
      <c r="J59" s="206">
        <f t="shared" si="16"/>
        <v>0</v>
      </c>
      <c r="K59" s="206">
        <f t="shared" si="16"/>
        <v>0</v>
      </c>
      <c r="L59" s="206">
        <f t="shared" si="16"/>
        <v>0</v>
      </c>
      <c r="M59" s="206">
        <f t="shared" si="16"/>
        <v>0</v>
      </c>
      <c r="N59" s="206">
        <f t="shared" si="16"/>
        <v>0</v>
      </c>
      <c r="O59" s="32"/>
      <c r="P59" s="32"/>
      <c r="Q59" s="32"/>
    </row>
    <row r="108" ht="12" customHeight="1"/>
    <row r="109" ht="12.75" hidden="1"/>
    <row r="110" ht="12.75" hidden="1"/>
  </sheetData>
  <mergeCells count="1">
    <mergeCell ref="T3:U3"/>
  </mergeCells>
  <printOptions horizontalCentered="1"/>
  <pageMargins left="0.25" right="0.25" top="0.75" bottom="0.25" header="0.5" footer="0.5"/>
  <pageSetup fitToHeight="1" fitToWidth="1" horizontalDpi="300" verticalDpi="300" orientation="landscape" scale="59"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dimension ref="A1:N71"/>
  <sheetViews>
    <sheetView view="pageBreakPreview" zoomScale="60" workbookViewId="0" topLeftCell="A1">
      <selection activeCell="N51" sqref="N51"/>
    </sheetView>
  </sheetViews>
  <sheetFormatPr defaultColWidth="9.00390625" defaultRowHeight="12.75"/>
  <cols>
    <col min="1" max="1" width="27.50390625" style="0" customWidth="1"/>
    <col min="2" max="3" width="3.375" style="0" customWidth="1"/>
    <col min="4" max="4" width="10.625" style="0" bestFit="1" customWidth="1"/>
    <col min="5" max="5" width="3.375" style="0" customWidth="1"/>
    <col min="6" max="6" width="10.625" style="0" bestFit="1" customWidth="1"/>
    <col min="7" max="7" width="3.375" style="0" customWidth="1"/>
    <col min="8" max="8" width="10.625" style="0" bestFit="1" customWidth="1"/>
    <col min="9" max="9" width="3.375" style="0" customWidth="1"/>
    <col min="10" max="10" width="10.625" style="0" customWidth="1"/>
    <col min="11" max="11" width="3.375" style="0" customWidth="1"/>
    <col min="12" max="12" width="10.625" style="0" customWidth="1"/>
    <col min="13" max="13" width="3.375" style="0" customWidth="1"/>
    <col min="14" max="14" width="10.625" style="0" customWidth="1"/>
    <col min="15" max="15" width="3.375" style="0" customWidth="1"/>
  </cols>
  <sheetData>
    <row r="1" spans="1:14" ht="17.25">
      <c r="A1" s="64" t="s">
        <v>149</v>
      </c>
      <c r="B1" s="32"/>
      <c r="C1" s="32"/>
      <c r="D1" s="32"/>
      <c r="E1" s="32"/>
      <c r="F1" s="32"/>
      <c r="G1" s="32"/>
      <c r="H1" s="32"/>
      <c r="I1" s="32"/>
      <c r="J1" s="32"/>
      <c r="K1" s="32"/>
      <c r="L1" s="32"/>
      <c r="M1" s="32"/>
      <c r="N1" s="32"/>
    </row>
    <row r="2" spans="1:14" ht="17.25">
      <c r="A2" s="221" t="s">
        <v>190</v>
      </c>
      <c r="B2" s="98"/>
      <c r="C2" s="98"/>
      <c r="D2" s="98"/>
      <c r="E2" s="98"/>
      <c r="F2" s="98"/>
      <c r="G2" s="98"/>
      <c r="H2" s="98"/>
      <c r="I2" s="32"/>
      <c r="J2" s="32"/>
      <c r="K2" s="32"/>
      <c r="L2" s="32"/>
      <c r="M2" s="32"/>
      <c r="N2" s="32"/>
    </row>
    <row r="3" spans="1:14" ht="15">
      <c r="A3" s="26"/>
      <c r="B3" s="233"/>
      <c r="C3" s="65"/>
      <c r="D3" s="233"/>
      <c r="E3" s="233"/>
      <c r="F3" s="233"/>
      <c r="G3" s="233"/>
      <c r="H3" s="233"/>
      <c r="I3" s="233"/>
      <c r="J3" s="233"/>
      <c r="K3" s="233"/>
      <c r="L3" s="233"/>
      <c r="M3" s="233"/>
      <c r="N3" s="233"/>
    </row>
    <row r="4" spans="1:14" s="29" customFormat="1" ht="12.75">
      <c r="A4" s="234"/>
      <c r="B4" s="234"/>
      <c r="C4" s="234"/>
      <c r="D4" s="234" t="s">
        <v>109</v>
      </c>
      <c r="E4" s="234"/>
      <c r="F4" s="234" t="s">
        <v>109</v>
      </c>
      <c r="G4" s="234"/>
      <c r="H4" s="234" t="s">
        <v>109</v>
      </c>
      <c r="I4" s="234"/>
      <c r="J4" s="27" t="s">
        <v>74</v>
      </c>
      <c r="K4" s="234"/>
      <c r="L4" s="27" t="s">
        <v>17</v>
      </c>
      <c r="M4" s="234"/>
      <c r="N4" s="27" t="s">
        <v>19</v>
      </c>
    </row>
    <row r="5" spans="1:14" s="29" customFormat="1" ht="12.75">
      <c r="A5" s="234"/>
      <c r="B5" s="234"/>
      <c r="C5" s="234"/>
      <c r="D5" s="234" t="s">
        <v>110</v>
      </c>
      <c r="E5" s="234"/>
      <c r="F5" s="234" t="s">
        <v>110</v>
      </c>
      <c r="G5" s="234"/>
      <c r="H5" s="234" t="s">
        <v>110</v>
      </c>
      <c r="I5" s="234"/>
      <c r="J5" s="27" t="s">
        <v>87</v>
      </c>
      <c r="K5" s="234"/>
      <c r="L5" s="27" t="s">
        <v>87</v>
      </c>
      <c r="M5" s="234"/>
      <c r="N5" s="27" t="s">
        <v>87</v>
      </c>
    </row>
    <row r="6" spans="1:14" ht="12.75">
      <c r="A6" s="32"/>
      <c r="B6" s="32"/>
      <c r="C6" s="32"/>
      <c r="D6" s="27">
        <v>2003</v>
      </c>
      <c r="E6" s="27"/>
      <c r="F6" s="27">
        <f>D6+1</f>
        <v>2004</v>
      </c>
      <c r="G6" s="27"/>
      <c r="H6" s="27">
        <f>F6+1</f>
        <v>2005</v>
      </c>
      <c r="I6" s="32"/>
      <c r="J6" s="27">
        <f>H6+1</f>
        <v>2006</v>
      </c>
      <c r="K6" s="27"/>
      <c r="L6" s="27">
        <f>J6+1</f>
        <v>2007</v>
      </c>
      <c r="M6" s="27"/>
      <c r="N6" s="27">
        <f>L6+1</f>
        <v>2008</v>
      </c>
    </row>
    <row r="7" spans="1:14" ht="12.75">
      <c r="A7" s="28" t="s">
        <v>75</v>
      </c>
      <c r="B7" s="32"/>
      <c r="C7" s="32"/>
      <c r="D7" s="234"/>
      <c r="E7" s="234"/>
      <c r="F7" s="234"/>
      <c r="G7" s="234"/>
      <c r="H7" s="234"/>
      <c r="I7" s="32"/>
      <c r="J7" s="234"/>
      <c r="K7" s="32"/>
      <c r="L7" s="234"/>
      <c r="M7" s="32"/>
      <c r="N7" s="32"/>
    </row>
    <row r="8" spans="1:14" ht="12.75">
      <c r="A8" s="32" t="s">
        <v>201</v>
      </c>
      <c r="B8" s="32"/>
      <c r="C8" s="32"/>
      <c r="D8" s="235">
        <v>0</v>
      </c>
      <c r="E8" s="236"/>
      <c r="F8" s="235">
        <v>0</v>
      </c>
      <c r="G8" s="236"/>
      <c r="H8" s="235">
        <v>0</v>
      </c>
      <c r="I8" s="235"/>
      <c r="J8" s="235">
        <v>0</v>
      </c>
      <c r="K8" s="235"/>
      <c r="L8" s="235">
        <v>0</v>
      </c>
      <c r="M8" s="235"/>
      <c r="N8" s="235">
        <v>0</v>
      </c>
    </row>
    <row r="9" spans="1:14" ht="12.75">
      <c r="A9" s="32"/>
      <c r="B9" s="32"/>
      <c r="C9" s="32"/>
      <c r="D9" s="235"/>
      <c r="E9" s="237"/>
      <c r="F9" s="238"/>
      <c r="G9" s="237"/>
      <c r="H9" s="238"/>
      <c r="I9" s="32"/>
      <c r="J9" s="231"/>
      <c r="K9" s="128"/>
      <c r="L9" s="231"/>
      <c r="M9" s="32"/>
      <c r="N9" s="235"/>
    </row>
    <row r="10" spans="1:14" ht="12.75">
      <c r="A10" s="32" t="s">
        <v>76</v>
      </c>
      <c r="B10" s="32"/>
      <c r="C10" s="32"/>
      <c r="D10" s="235">
        <v>0</v>
      </c>
      <c r="E10" s="235"/>
      <c r="F10" s="235">
        <v>0</v>
      </c>
      <c r="G10" s="235"/>
      <c r="H10" s="235">
        <v>0</v>
      </c>
      <c r="I10" s="235"/>
      <c r="J10" s="235">
        <v>0</v>
      </c>
      <c r="K10" s="235"/>
      <c r="L10" s="235">
        <v>0</v>
      </c>
      <c r="M10" s="32"/>
      <c r="N10" s="235">
        <v>0</v>
      </c>
    </row>
    <row r="11" spans="1:14" ht="12.75">
      <c r="A11" s="61"/>
      <c r="B11" s="32"/>
      <c r="C11" s="32"/>
      <c r="D11" s="239"/>
      <c r="E11" s="235"/>
      <c r="F11" s="239"/>
      <c r="G11" s="235"/>
      <c r="H11" s="239"/>
      <c r="I11" s="235"/>
      <c r="J11" s="239"/>
      <c r="K11" s="235"/>
      <c r="L11" s="239"/>
      <c r="M11" s="32"/>
      <c r="N11" s="239"/>
    </row>
    <row r="12" spans="1:14" ht="12.75">
      <c r="A12" s="28" t="s">
        <v>77</v>
      </c>
      <c r="B12" s="32"/>
      <c r="C12" s="32"/>
      <c r="D12" s="38">
        <f>D8-(D10+D11)</f>
        <v>0</v>
      </c>
      <c r="E12" s="38"/>
      <c r="F12" s="38">
        <f aca="true" t="shared" si="0" ref="F12:L12">F8-(F10+F11)</f>
        <v>0</v>
      </c>
      <c r="G12" s="38"/>
      <c r="H12" s="38">
        <f t="shared" si="0"/>
        <v>0</v>
      </c>
      <c r="I12" s="38"/>
      <c r="J12" s="38">
        <f t="shared" si="0"/>
        <v>0</v>
      </c>
      <c r="K12" s="38"/>
      <c r="L12" s="38">
        <f t="shared" si="0"/>
        <v>0</v>
      </c>
      <c r="M12" s="38"/>
      <c r="N12" s="38">
        <f>N8-(N10+N11)</f>
        <v>0</v>
      </c>
    </row>
    <row r="13" spans="1:14" ht="12.75">
      <c r="A13" s="61" t="s">
        <v>88</v>
      </c>
      <c r="B13" s="32"/>
      <c r="C13" s="32"/>
      <c r="D13" s="40" t="e">
        <f>D12/D8</f>
        <v>#DIV/0!</v>
      </c>
      <c r="E13" s="33"/>
      <c r="F13" s="40" t="e">
        <f>F12/F8</f>
        <v>#DIV/0!</v>
      </c>
      <c r="G13" s="40"/>
      <c r="H13" s="40" t="e">
        <f>H12/H8</f>
        <v>#DIV/0!</v>
      </c>
      <c r="I13" s="32"/>
      <c r="J13" s="40" t="e">
        <f>J12/J8</f>
        <v>#DIV/0!</v>
      </c>
      <c r="K13" s="32"/>
      <c r="L13" s="40" t="e">
        <f>L12/L8</f>
        <v>#DIV/0!</v>
      </c>
      <c r="M13" s="40"/>
      <c r="N13" s="40" t="e">
        <f>N12/N8</f>
        <v>#DIV/0!</v>
      </c>
    </row>
    <row r="14" spans="1:14" ht="12.75">
      <c r="A14" s="62" t="s">
        <v>89</v>
      </c>
      <c r="B14" s="34"/>
      <c r="C14" s="34"/>
      <c r="D14" s="240"/>
      <c r="E14" s="62"/>
      <c r="F14" s="62" t="e">
        <f>(F8/D8)-1</f>
        <v>#DIV/0!</v>
      </c>
      <c r="G14" s="62"/>
      <c r="H14" s="62" t="e">
        <f>(H8/F8)-1</f>
        <v>#DIV/0!</v>
      </c>
      <c r="I14" s="34"/>
      <c r="J14" s="62" t="e">
        <f>(J8/H8)-1</f>
        <v>#DIV/0!</v>
      </c>
      <c r="K14" s="34"/>
      <c r="L14" s="62" t="e">
        <f>(L8/J8)-1</f>
        <v>#DIV/0!</v>
      </c>
      <c r="M14" s="62"/>
      <c r="N14" s="62" t="e">
        <f>(N8/L8)-1</f>
        <v>#DIV/0!</v>
      </c>
    </row>
    <row r="15" spans="1:14" ht="12.75">
      <c r="A15" s="34"/>
      <c r="B15" s="34"/>
      <c r="C15" s="34"/>
      <c r="D15" s="241"/>
      <c r="E15" s="62"/>
      <c r="F15" s="62"/>
      <c r="G15" s="62"/>
      <c r="H15" s="62"/>
      <c r="I15" s="34"/>
      <c r="J15" s="62"/>
      <c r="K15" s="34"/>
      <c r="L15" s="62"/>
      <c r="M15" s="32"/>
      <c r="N15" s="32"/>
    </row>
    <row r="16" spans="1:14" ht="12.75">
      <c r="A16" s="28" t="s">
        <v>78</v>
      </c>
      <c r="B16" s="32"/>
      <c r="C16" s="32"/>
      <c r="D16" s="232"/>
      <c r="E16" s="232"/>
      <c r="F16" s="232"/>
      <c r="G16" s="232"/>
      <c r="H16" s="232"/>
      <c r="I16" s="32"/>
      <c r="J16" s="232"/>
      <c r="K16" s="32"/>
      <c r="L16" s="232"/>
      <c r="M16" s="32"/>
      <c r="N16" s="32"/>
    </row>
    <row r="17" spans="1:14" ht="12.75">
      <c r="A17" s="306" t="s">
        <v>79</v>
      </c>
      <c r="B17" s="32"/>
      <c r="C17" s="32"/>
      <c r="D17" s="225">
        <v>0</v>
      </c>
      <c r="E17" s="226"/>
      <c r="F17" s="225">
        <v>0</v>
      </c>
      <c r="G17" s="226"/>
      <c r="H17" s="225">
        <v>0</v>
      </c>
      <c r="I17" s="227"/>
      <c r="J17" s="225">
        <v>0</v>
      </c>
      <c r="K17" s="227"/>
      <c r="L17" s="225">
        <v>0</v>
      </c>
      <c r="M17" s="227"/>
      <c r="N17" s="227">
        <v>0</v>
      </c>
    </row>
    <row r="18" spans="1:14" ht="12.75">
      <c r="A18" s="306" t="s">
        <v>206</v>
      </c>
      <c r="B18" s="32"/>
      <c r="C18" s="32"/>
      <c r="D18" s="225">
        <v>0</v>
      </c>
      <c r="E18" s="226"/>
      <c r="F18" s="225">
        <v>0</v>
      </c>
      <c r="G18" s="226"/>
      <c r="H18" s="225">
        <v>0</v>
      </c>
      <c r="I18" s="227"/>
      <c r="J18" s="225">
        <v>0</v>
      </c>
      <c r="K18" s="227"/>
      <c r="L18" s="225">
        <v>0</v>
      </c>
      <c r="M18" s="227"/>
      <c r="N18" s="227">
        <v>0</v>
      </c>
    </row>
    <row r="19" spans="1:14" ht="12.75">
      <c r="A19" s="306" t="s">
        <v>207</v>
      </c>
      <c r="B19" s="32"/>
      <c r="C19" s="32"/>
      <c r="D19" s="225">
        <v>0</v>
      </c>
      <c r="E19" s="226"/>
      <c r="F19" s="225">
        <v>0</v>
      </c>
      <c r="G19" s="226"/>
      <c r="H19" s="225">
        <v>0</v>
      </c>
      <c r="I19" s="227"/>
      <c r="J19" s="225">
        <v>0</v>
      </c>
      <c r="K19" s="227"/>
      <c r="L19" s="225">
        <v>0</v>
      </c>
      <c r="M19" s="227"/>
      <c r="N19" s="227">
        <v>0</v>
      </c>
    </row>
    <row r="20" spans="1:14" ht="12.75">
      <c r="A20" s="306" t="s">
        <v>208</v>
      </c>
      <c r="B20" s="32"/>
      <c r="C20" s="32"/>
      <c r="D20" s="225">
        <v>0</v>
      </c>
      <c r="E20" s="226"/>
      <c r="F20" s="225">
        <v>0</v>
      </c>
      <c r="G20" s="226"/>
      <c r="H20" s="225">
        <v>0</v>
      </c>
      <c r="I20" s="227"/>
      <c r="J20" s="225">
        <v>0</v>
      </c>
      <c r="K20" s="227"/>
      <c r="L20" s="225">
        <v>0</v>
      </c>
      <c r="M20" s="227"/>
      <c r="N20" s="227">
        <v>0</v>
      </c>
    </row>
    <row r="21" spans="1:14" ht="12.75">
      <c r="A21" s="306" t="s">
        <v>209</v>
      </c>
      <c r="B21" s="32"/>
      <c r="C21" s="32"/>
      <c r="D21" s="225">
        <v>0</v>
      </c>
      <c r="E21" s="226"/>
      <c r="F21" s="225">
        <v>0</v>
      </c>
      <c r="G21" s="226"/>
      <c r="H21" s="225">
        <v>0</v>
      </c>
      <c r="I21" s="227"/>
      <c r="J21" s="225">
        <v>0</v>
      </c>
      <c r="K21" s="227"/>
      <c r="L21" s="225">
        <v>0</v>
      </c>
      <c r="M21" s="227"/>
      <c r="N21" s="227">
        <v>0</v>
      </c>
    </row>
    <row r="22" spans="1:14" ht="12.75">
      <c r="A22" s="306" t="s">
        <v>83</v>
      </c>
      <c r="B22" s="32"/>
      <c r="C22" s="32"/>
      <c r="D22" s="225">
        <v>0</v>
      </c>
      <c r="E22" s="226"/>
      <c r="F22" s="225">
        <v>0</v>
      </c>
      <c r="G22" s="226"/>
      <c r="H22" s="225">
        <v>0</v>
      </c>
      <c r="I22" s="227"/>
      <c r="J22" s="225">
        <v>0</v>
      </c>
      <c r="K22" s="227"/>
      <c r="L22" s="225">
        <v>0</v>
      </c>
      <c r="M22" s="227"/>
      <c r="N22" s="227">
        <v>0</v>
      </c>
    </row>
    <row r="23" spans="1:14" ht="12.75">
      <c r="A23" s="306" t="s">
        <v>205</v>
      </c>
      <c r="B23" s="32"/>
      <c r="C23" s="32"/>
      <c r="D23" s="225">
        <v>0</v>
      </c>
      <c r="E23" s="226"/>
      <c r="F23" s="225">
        <v>0</v>
      </c>
      <c r="G23" s="226"/>
      <c r="H23" s="225">
        <v>0</v>
      </c>
      <c r="I23" s="227"/>
      <c r="J23" s="225">
        <v>0</v>
      </c>
      <c r="K23" s="227"/>
      <c r="L23" s="225">
        <v>0</v>
      </c>
      <c r="M23" s="227"/>
      <c r="N23" s="227">
        <v>0</v>
      </c>
    </row>
    <row r="24" spans="1:14" ht="12.75">
      <c r="A24" s="306" t="s">
        <v>82</v>
      </c>
      <c r="B24" s="32"/>
      <c r="C24" s="32"/>
      <c r="D24" s="225">
        <v>0</v>
      </c>
      <c r="E24" s="226"/>
      <c r="F24" s="225">
        <v>0</v>
      </c>
      <c r="G24" s="226"/>
      <c r="H24" s="225">
        <v>0</v>
      </c>
      <c r="I24" s="227"/>
      <c r="J24" s="225">
        <v>0</v>
      </c>
      <c r="K24" s="227"/>
      <c r="L24" s="225">
        <v>0</v>
      </c>
      <c r="M24" s="227"/>
      <c r="N24" s="227">
        <v>0</v>
      </c>
    </row>
    <row r="25" spans="1:14" ht="12.75">
      <c r="A25" s="306" t="s">
        <v>69</v>
      </c>
      <c r="B25" s="32"/>
      <c r="C25" s="32"/>
      <c r="D25" s="225">
        <v>0</v>
      </c>
      <c r="E25" s="226"/>
      <c r="F25" s="225">
        <v>0</v>
      </c>
      <c r="G25" s="226"/>
      <c r="H25" s="225">
        <v>0</v>
      </c>
      <c r="I25" s="227"/>
      <c r="J25" s="225">
        <f>'Amortization Table'!G33</f>
        <v>0</v>
      </c>
      <c r="K25" s="227"/>
      <c r="L25" s="225">
        <f>'Amortization Table'!G45-'Amortization Table'!G33</f>
        <v>0</v>
      </c>
      <c r="M25" s="227"/>
      <c r="N25" s="227">
        <f>'Amortization Table'!G57-'Amortization Table'!G45</f>
        <v>0</v>
      </c>
    </row>
    <row r="26" spans="1:14" ht="12.75">
      <c r="A26" s="306" t="s">
        <v>210</v>
      </c>
      <c r="B26" s="32"/>
      <c r="C26" s="32"/>
      <c r="D26" s="225">
        <v>0</v>
      </c>
      <c r="E26" s="226"/>
      <c r="F26" s="225">
        <v>0</v>
      </c>
      <c r="G26" s="226"/>
      <c r="H26" s="225">
        <v>0</v>
      </c>
      <c r="I26" s="227"/>
      <c r="J26" s="225">
        <v>0</v>
      </c>
      <c r="K26" s="227"/>
      <c r="L26" s="225">
        <v>0</v>
      </c>
      <c r="M26" s="227"/>
      <c r="N26" s="227">
        <v>0</v>
      </c>
    </row>
    <row r="27" spans="1:14" ht="12.75">
      <c r="A27" s="306" t="s">
        <v>211</v>
      </c>
      <c r="B27" s="32"/>
      <c r="C27" s="32"/>
      <c r="D27" s="225">
        <v>0</v>
      </c>
      <c r="E27" s="226"/>
      <c r="F27" s="225">
        <v>0</v>
      </c>
      <c r="G27" s="226"/>
      <c r="H27" s="225">
        <v>0</v>
      </c>
      <c r="I27" s="227"/>
      <c r="J27" s="225">
        <v>0</v>
      </c>
      <c r="K27" s="227"/>
      <c r="L27" s="225">
        <v>0</v>
      </c>
      <c r="M27" s="227"/>
      <c r="N27" s="227">
        <v>0</v>
      </c>
    </row>
    <row r="28" spans="1:14" ht="12.75">
      <c r="A28" s="306" t="s">
        <v>212</v>
      </c>
      <c r="B28" s="32"/>
      <c r="C28" s="32"/>
      <c r="D28" s="225">
        <v>0</v>
      </c>
      <c r="E28" s="226"/>
      <c r="F28" s="225">
        <v>0</v>
      </c>
      <c r="G28" s="226"/>
      <c r="H28" s="225">
        <v>0</v>
      </c>
      <c r="I28" s="227"/>
      <c r="J28" s="225">
        <v>0</v>
      </c>
      <c r="K28" s="227"/>
      <c r="L28" s="225">
        <v>0</v>
      </c>
      <c r="M28" s="227"/>
      <c r="N28" s="227">
        <v>0</v>
      </c>
    </row>
    <row r="29" spans="1:14" ht="12.75">
      <c r="A29" s="306" t="s">
        <v>213</v>
      </c>
      <c r="B29" s="32"/>
      <c r="C29" s="32"/>
      <c r="D29" s="225">
        <v>0</v>
      </c>
      <c r="E29" s="226"/>
      <c r="F29" s="225">
        <v>0</v>
      </c>
      <c r="G29" s="226"/>
      <c r="H29" s="225">
        <v>0</v>
      </c>
      <c r="I29" s="227"/>
      <c r="J29" s="225">
        <v>0</v>
      </c>
      <c r="K29" s="227"/>
      <c r="L29" s="225">
        <v>0</v>
      </c>
      <c r="M29" s="227"/>
      <c r="N29" s="227">
        <v>0</v>
      </c>
    </row>
    <row r="30" spans="1:14" ht="12.75">
      <c r="A30" s="306" t="s">
        <v>90</v>
      </c>
      <c r="B30" s="32"/>
      <c r="C30" s="32"/>
      <c r="D30" s="225">
        <v>0</v>
      </c>
      <c r="E30" s="226"/>
      <c r="F30" s="225">
        <v>0</v>
      </c>
      <c r="G30" s="226"/>
      <c r="H30" s="225">
        <v>0</v>
      </c>
      <c r="I30" s="227"/>
      <c r="J30" s="307">
        <v>0</v>
      </c>
      <c r="K30" s="227"/>
      <c r="L30" s="307">
        <v>0</v>
      </c>
      <c r="M30" s="227"/>
      <c r="N30" s="227">
        <v>0</v>
      </c>
    </row>
    <row r="31" spans="1:14" ht="12.75">
      <c r="A31" s="306" t="s">
        <v>38</v>
      </c>
      <c r="B31" s="32"/>
      <c r="C31" s="32"/>
      <c r="D31" s="225">
        <v>0</v>
      </c>
      <c r="E31" s="226"/>
      <c r="F31" s="225">
        <v>0</v>
      </c>
      <c r="G31" s="226"/>
      <c r="H31" s="225">
        <v>0</v>
      </c>
      <c r="I31" s="227"/>
      <c r="J31" s="225">
        <v>0</v>
      </c>
      <c r="K31" s="227"/>
      <c r="L31" s="225">
        <v>0</v>
      </c>
      <c r="M31" s="227"/>
      <c r="N31" s="227">
        <v>0</v>
      </c>
    </row>
    <row r="32" spans="1:14" ht="12.75">
      <c r="A32" s="306" t="s">
        <v>214</v>
      </c>
      <c r="B32" s="32"/>
      <c r="C32" s="32"/>
      <c r="D32" s="225">
        <v>0</v>
      </c>
      <c r="E32" s="226"/>
      <c r="F32" s="225">
        <v>0</v>
      </c>
      <c r="G32" s="226"/>
      <c r="H32" s="225">
        <v>0</v>
      </c>
      <c r="I32" s="227"/>
      <c r="J32" s="225">
        <v>0</v>
      </c>
      <c r="K32" s="227"/>
      <c r="L32" s="225">
        <v>0</v>
      </c>
      <c r="M32" s="227"/>
      <c r="N32" s="227">
        <v>0</v>
      </c>
    </row>
    <row r="33" spans="1:14" ht="12.75">
      <c r="A33" s="306" t="s">
        <v>215</v>
      </c>
      <c r="B33" s="32"/>
      <c r="C33" s="32"/>
      <c r="D33" s="225">
        <v>0</v>
      </c>
      <c r="E33" s="226"/>
      <c r="F33" s="225">
        <v>0</v>
      </c>
      <c r="G33" s="226"/>
      <c r="H33" s="225">
        <v>0</v>
      </c>
      <c r="I33" s="227"/>
      <c r="J33" s="225">
        <v>0</v>
      </c>
      <c r="K33" s="227"/>
      <c r="L33" s="225">
        <v>0</v>
      </c>
      <c r="M33" s="227"/>
      <c r="N33" s="227">
        <v>0</v>
      </c>
    </row>
    <row r="34" spans="1:14" ht="12.75">
      <c r="A34" s="306" t="s">
        <v>81</v>
      </c>
      <c r="B34" s="32"/>
      <c r="C34" s="32"/>
      <c r="D34" s="225">
        <v>0</v>
      </c>
      <c r="E34" s="226"/>
      <c r="F34" s="225">
        <v>0</v>
      </c>
      <c r="G34" s="226"/>
      <c r="H34" s="225">
        <v>0</v>
      </c>
      <c r="I34" s="227"/>
      <c r="J34" s="225">
        <v>0</v>
      </c>
      <c r="K34" s="227"/>
      <c r="L34" s="225">
        <v>0</v>
      </c>
      <c r="M34" s="227"/>
      <c r="N34" s="227">
        <v>0</v>
      </c>
    </row>
    <row r="35" spans="1:14" ht="12.75">
      <c r="A35" s="306" t="s">
        <v>216</v>
      </c>
      <c r="B35" s="32"/>
      <c r="C35" s="32"/>
      <c r="D35" s="225">
        <v>0</v>
      </c>
      <c r="E35" s="226"/>
      <c r="F35" s="225">
        <v>0</v>
      </c>
      <c r="G35" s="226"/>
      <c r="H35" s="225">
        <v>0</v>
      </c>
      <c r="I35" s="227"/>
      <c r="J35" s="225">
        <v>0</v>
      </c>
      <c r="K35" s="227"/>
      <c r="L35" s="225">
        <v>0</v>
      </c>
      <c r="M35" s="227"/>
      <c r="N35" s="227">
        <v>0</v>
      </c>
    </row>
    <row r="36" spans="1:14" ht="12.75">
      <c r="A36" s="306" t="s">
        <v>142</v>
      </c>
      <c r="B36" s="32"/>
      <c r="C36" s="32"/>
      <c r="D36" s="228">
        <v>0</v>
      </c>
      <c r="E36" s="226"/>
      <c r="F36" s="228">
        <v>0</v>
      </c>
      <c r="G36" s="226"/>
      <c r="H36" s="228">
        <v>0</v>
      </c>
      <c r="I36" s="227"/>
      <c r="J36" s="228">
        <v>0</v>
      </c>
      <c r="K36" s="227"/>
      <c r="L36" s="228">
        <v>0</v>
      </c>
      <c r="M36" s="227"/>
      <c r="N36" s="229">
        <v>0</v>
      </c>
    </row>
    <row r="37" spans="1:14" ht="12.75">
      <c r="A37" s="28" t="s">
        <v>146</v>
      </c>
      <c r="B37" s="28"/>
      <c r="C37" s="28"/>
      <c r="D37" s="38">
        <f>SUM(D17:D36)</f>
        <v>0</v>
      </c>
      <c r="E37" s="35"/>
      <c r="F37" s="38">
        <f>SUM(F17:F36)</f>
        <v>0</v>
      </c>
      <c r="G37" s="35"/>
      <c r="H37" s="38">
        <f>SUM(H17:H36)</f>
        <v>0</v>
      </c>
      <c r="I37" s="32"/>
      <c r="J37" s="38">
        <f>SUM(J17:J36)</f>
        <v>0</v>
      </c>
      <c r="K37" s="32"/>
      <c r="L37" s="38">
        <f>SUM(L17:L36)</f>
        <v>0</v>
      </c>
      <c r="M37" s="38"/>
      <c r="N37" s="38">
        <f>SUM(N17:N36)</f>
        <v>0</v>
      </c>
    </row>
    <row r="38" spans="1:14" ht="12.75">
      <c r="A38" s="63" t="s">
        <v>91</v>
      </c>
      <c r="B38" s="36"/>
      <c r="C38" s="36"/>
      <c r="D38" s="41" t="e">
        <f>D37/D8</f>
        <v>#DIV/0!</v>
      </c>
      <c r="E38" s="41"/>
      <c r="F38" s="41" t="e">
        <f>F37/F8</f>
        <v>#DIV/0!</v>
      </c>
      <c r="G38" s="41"/>
      <c r="H38" s="41" t="e">
        <f>H37/H8</f>
        <v>#DIV/0!</v>
      </c>
      <c r="I38" s="32"/>
      <c r="J38" s="41" t="e">
        <f>J37/J8</f>
        <v>#DIV/0!</v>
      </c>
      <c r="K38" s="32"/>
      <c r="L38" s="41" t="e">
        <f>L37/L8</f>
        <v>#DIV/0!</v>
      </c>
      <c r="M38" s="41"/>
      <c r="N38" s="41" t="e">
        <f>N37/N8</f>
        <v>#DIV/0!</v>
      </c>
    </row>
    <row r="39" spans="1:14" ht="12.75">
      <c r="A39" s="37"/>
      <c r="B39" s="28"/>
      <c r="C39" s="28"/>
      <c r="D39" s="38"/>
      <c r="E39" s="35"/>
      <c r="F39" s="38"/>
      <c r="G39" s="35"/>
      <c r="H39" s="38"/>
      <c r="I39" s="32"/>
      <c r="J39" s="38"/>
      <c r="K39" s="32"/>
      <c r="L39" s="38"/>
      <c r="M39" s="32"/>
      <c r="N39" s="32"/>
    </row>
    <row r="40" spans="1:14" ht="12.75">
      <c r="A40" s="28" t="s">
        <v>147</v>
      </c>
      <c r="B40" s="28"/>
      <c r="C40" s="28"/>
      <c r="D40" s="38">
        <f>D12-D37</f>
        <v>0</v>
      </c>
      <c r="E40" s="38"/>
      <c r="F40" s="38">
        <f>F12-F37</f>
        <v>0</v>
      </c>
      <c r="G40" s="38"/>
      <c r="H40" s="38">
        <f>H12-H37</f>
        <v>0</v>
      </c>
      <c r="I40" s="32"/>
      <c r="J40" s="95">
        <f>J12-J37</f>
        <v>0</v>
      </c>
      <c r="K40" s="32"/>
      <c r="L40" s="95">
        <f>L12-L37</f>
        <v>0</v>
      </c>
      <c r="M40" s="38"/>
      <c r="N40" s="38">
        <f>N12-N37</f>
        <v>0</v>
      </c>
    </row>
    <row r="41" spans="1:14" ht="12.75">
      <c r="A41" s="61" t="s">
        <v>84</v>
      </c>
      <c r="B41" s="32"/>
      <c r="C41" s="32"/>
      <c r="D41" s="225">
        <v>0</v>
      </c>
      <c r="E41" s="226"/>
      <c r="F41" s="225">
        <v>0</v>
      </c>
      <c r="G41" s="226"/>
      <c r="H41" s="225">
        <v>0</v>
      </c>
      <c r="I41" s="227"/>
      <c r="J41" s="225">
        <v>0</v>
      </c>
      <c r="K41" s="227"/>
      <c r="L41" s="225">
        <v>0</v>
      </c>
      <c r="M41" s="230"/>
      <c r="N41" s="227">
        <v>0</v>
      </c>
    </row>
    <row r="42" spans="1:14" ht="12.75">
      <c r="A42" s="32"/>
      <c r="B42" s="32"/>
      <c r="C42" s="32"/>
      <c r="D42" s="231"/>
      <c r="E42" s="231"/>
      <c r="F42" s="231"/>
      <c r="G42" s="231"/>
      <c r="H42" s="231"/>
      <c r="I42" s="32"/>
      <c r="J42" s="231"/>
      <c r="K42" s="32"/>
      <c r="L42" s="231"/>
      <c r="M42" s="32"/>
      <c r="N42" s="32"/>
    </row>
    <row r="43" spans="1:14" ht="12.75">
      <c r="A43" s="28" t="s">
        <v>148</v>
      </c>
      <c r="B43" s="28"/>
      <c r="C43" s="28"/>
      <c r="D43" s="38">
        <f>D40-D41</f>
        <v>0</v>
      </c>
      <c r="E43" s="35"/>
      <c r="F43" s="38">
        <f>F40-F41</f>
        <v>0</v>
      </c>
      <c r="G43" s="35"/>
      <c r="H43" s="38">
        <f>H40-H41</f>
        <v>0</v>
      </c>
      <c r="I43" s="32"/>
      <c r="J43" s="95">
        <f>J40-J41</f>
        <v>0</v>
      </c>
      <c r="K43" s="32"/>
      <c r="L43" s="95">
        <f>L40-L41</f>
        <v>0</v>
      </c>
      <c r="M43" s="38"/>
      <c r="N43" s="38">
        <f>N40-N41</f>
        <v>0</v>
      </c>
    </row>
    <row r="44" spans="1:14" ht="12.75">
      <c r="A44" s="28"/>
      <c r="B44" s="28"/>
      <c r="C44" s="28"/>
      <c r="D44" s="38"/>
      <c r="E44" s="35"/>
      <c r="F44" s="38"/>
      <c r="G44" s="35"/>
      <c r="H44" s="38"/>
      <c r="I44" s="32"/>
      <c r="J44" s="38"/>
      <c r="K44" s="32"/>
      <c r="L44" s="38"/>
      <c r="M44" s="32"/>
      <c r="N44" s="32"/>
    </row>
    <row r="45" spans="1:14" ht="12.75">
      <c r="A45" s="28"/>
      <c r="B45" s="28"/>
      <c r="C45" s="28"/>
      <c r="D45" s="31"/>
      <c r="E45" s="31"/>
      <c r="F45" s="31"/>
      <c r="G45" s="31"/>
      <c r="H45" s="31"/>
      <c r="I45" s="32"/>
      <c r="J45" s="31"/>
      <c r="K45" s="32"/>
      <c r="L45" s="31"/>
      <c r="M45" s="32"/>
      <c r="N45" s="32"/>
    </row>
    <row r="46" spans="1:14" ht="12.75">
      <c r="A46" s="28" t="s">
        <v>92</v>
      </c>
      <c r="B46" s="28"/>
      <c r="C46" s="28"/>
      <c r="D46" s="31"/>
      <c r="E46" s="39"/>
      <c r="F46" s="31"/>
      <c r="G46" s="39"/>
      <c r="H46" s="31"/>
      <c r="I46" s="32"/>
      <c r="J46" s="31"/>
      <c r="K46" s="32"/>
      <c r="L46" s="31"/>
      <c r="M46" s="32"/>
      <c r="N46" s="32"/>
    </row>
    <row r="47" spans="1:14" ht="12.75">
      <c r="A47" s="306" t="s">
        <v>93</v>
      </c>
      <c r="B47" s="32"/>
      <c r="C47" s="32"/>
      <c r="D47" s="225">
        <f>D22</f>
        <v>0</v>
      </c>
      <c r="E47" s="225"/>
      <c r="F47" s="225">
        <f aca="true" t="shared" si="1" ref="F47:N47">F22</f>
        <v>0</v>
      </c>
      <c r="G47" s="225"/>
      <c r="H47" s="225">
        <f t="shared" si="1"/>
        <v>0</v>
      </c>
      <c r="I47" s="225"/>
      <c r="J47" s="225">
        <f t="shared" si="1"/>
        <v>0</v>
      </c>
      <c r="K47" s="225"/>
      <c r="L47" s="225">
        <f t="shared" si="1"/>
        <v>0</v>
      </c>
      <c r="M47" s="225"/>
      <c r="N47" s="225">
        <f t="shared" si="1"/>
        <v>0</v>
      </c>
    </row>
    <row r="48" spans="1:14" ht="12.75">
      <c r="A48" s="306" t="s">
        <v>94</v>
      </c>
      <c r="B48" s="32"/>
      <c r="C48" s="32"/>
      <c r="D48" s="225">
        <f>D25</f>
        <v>0</v>
      </c>
      <c r="E48" s="225"/>
      <c r="F48" s="225">
        <f>F25</f>
        <v>0</v>
      </c>
      <c r="G48" s="225"/>
      <c r="H48" s="225">
        <f>H25</f>
        <v>0</v>
      </c>
      <c r="I48" s="225"/>
      <c r="J48" s="225">
        <f>J25</f>
        <v>0</v>
      </c>
      <c r="K48" s="225"/>
      <c r="L48" s="225">
        <f>L25</f>
        <v>0</v>
      </c>
      <c r="M48" s="225"/>
      <c r="N48" s="225">
        <f>N25</f>
        <v>0</v>
      </c>
    </row>
    <row r="49" spans="1:14" ht="12.75">
      <c r="A49" s="306" t="s">
        <v>217</v>
      </c>
      <c r="B49" s="32"/>
      <c r="C49" s="32"/>
      <c r="D49" s="225">
        <f>D29</f>
        <v>0</v>
      </c>
      <c r="E49" s="225"/>
      <c r="F49" s="225">
        <f aca="true" t="shared" si="2" ref="F49:N49">F29</f>
        <v>0</v>
      </c>
      <c r="G49" s="225"/>
      <c r="H49" s="225">
        <f t="shared" si="2"/>
        <v>0</v>
      </c>
      <c r="I49" s="225"/>
      <c r="J49" s="225">
        <f t="shared" si="2"/>
        <v>0</v>
      </c>
      <c r="K49" s="225"/>
      <c r="L49" s="225">
        <f t="shared" si="2"/>
        <v>0</v>
      </c>
      <c r="M49" s="225"/>
      <c r="N49" s="225">
        <f t="shared" si="2"/>
        <v>0</v>
      </c>
    </row>
    <row r="50" spans="1:14" ht="12.75">
      <c r="A50" s="306"/>
      <c r="B50" s="32"/>
      <c r="C50" s="32"/>
      <c r="D50" s="228">
        <v>0</v>
      </c>
      <c r="E50" s="226"/>
      <c r="F50" s="228">
        <v>0</v>
      </c>
      <c r="G50" s="226"/>
      <c r="H50" s="228">
        <v>0</v>
      </c>
      <c r="I50" s="227"/>
      <c r="J50" s="228">
        <v>0</v>
      </c>
      <c r="K50" s="227"/>
      <c r="L50" s="228">
        <v>0</v>
      </c>
      <c r="M50" s="230"/>
      <c r="N50" s="229">
        <v>0</v>
      </c>
    </row>
    <row r="51" spans="1:14" ht="12.75">
      <c r="A51" s="32" t="s">
        <v>95</v>
      </c>
      <c r="B51" s="32"/>
      <c r="C51" s="32"/>
      <c r="D51" s="96">
        <f>D43+(D47+D48+D49+D50)</f>
        <v>0</v>
      </c>
      <c r="E51" s="96"/>
      <c r="F51" s="96">
        <f>F43+(F47+F48+F49+F50)</f>
        <v>0</v>
      </c>
      <c r="G51" s="96"/>
      <c r="H51" s="96">
        <f>H43+(H47+H48+H49+H50)</f>
        <v>0</v>
      </c>
      <c r="I51" s="230"/>
      <c r="J51" s="96">
        <f>J43+(J47+J48+J49+J50)</f>
        <v>0</v>
      </c>
      <c r="K51" s="230"/>
      <c r="L51" s="96">
        <f>L43+(L47+L48+L49+L50)</f>
        <v>0</v>
      </c>
      <c r="M51" s="96"/>
      <c r="N51" s="96">
        <f>N43+(N47+N48+N49+N50)</f>
        <v>0</v>
      </c>
    </row>
    <row r="52" spans="1:14" ht="12.75">
      <c r="A52" s="32"/>
      <c r="B52" s="32"/>
      <c r="C52" s="32"/>
      <c r="D52" s="231"/>
      <c r="E52" s="232"/>
      <c r="F52" s="231"/>
      <c r="G52" s="232"/>
      <c r="H52" s="231"/>
      <c r="I52" s="32"/>
      <c r="J52" s="231"/>
      <c r="K52" s="32"/>
      <c r="L52" s="231"/>
      <c r="M52" s="32"/>
      <c r="N52" s="32"/>
    </row>
    <row r="53" spans="1:14" ht="12.75">
      <c r="A53" s="32" t="s">
        <v>96</v>
      </c>
      <c r="B53" s="32"/>
      <c r="C53" s="32"/>
      <c r="D53" s="225">
        <v>0</v>
      </c>
      <c r="E53" s="226"/>
      <c r="F53" s="225">
        <v>0</v>
      </c>
      <c r="G53" s="226"/>
      <c r="H53" s="225">
        <v>0</v>
      </c>
      <c r="I53" s="227"/>
      <c r="J53" s="225">
        <v>0</v>
      </c>
      <c r="K53" s="227"/>
      <c r="L53" s="225">
        <v>0</v>
      </c>
      <c r="M53" s="225"/>
      <c r="N53" s="225">
        <v>0</v>
      </c>
    </row>
    <row r="54" spans="1:14" ht="12.75">
      <c r="A54" s="32"/>
      <c r="B54" s="32"/>
      <c r="C54" s="32"/>
      <c r="D54" s="231"/>
      <c r="E54" s="232"/>
      <c r="F54" s="231"/>
      <c r="G54" s="232"/>
      <c r="H54" s="231"/>
      <c r="I54" s="32"/>
      <c r="J54" s="231"/>
      <c r="K54" s="32"/>
      <c r="L54" s="231"/>
      <c r="M54" s="32"/>
      <c r="N54" s="32"/>
    </row>
    <row r="55" spans="1:14" ht="12.75">
      <c r="A55" s="28" t="s">
        <v>97</v>
      </c>
      <c r="B55" s="28"/>
      <c r="C55" s="28"/>
      <c r="D55" s="38">
        <f>D51-D53</f>
        <v>0</v>
      </c>
      <c r="E55" s="38"/>
      <c r="F55" s="38">
        <f>F51-F53</f>
        <v>0</v>
      </c>
      <c r="G55" s="38"/>
      <c r="H55" s="38">
        <f>H51-H53</f>
        <v>0</v>
      </c>
      <c r="I55" s="32"/>
      <c r="J55" s="38">
        <f>J51-J53</f>
        <v>0</v>
      </c>
      <c r="K55" s="32"/>
      <c r="L55" s="38">
        <f>L51-L53</f>
        <v>0</v>
      </c>
      <c r="M55" s="38"/>
      <c r="N55" s="38">
        <f>N51-N53</f>
        <v>0</v>
      </c>
    </row>
    <row r="56" spans="1:14" ht="12.75">
      <c r="A56" s="32"/>
      <c r="B56" s="32"/>
      <c r="C56" s="32"/>
      <c r="D56" s="232"/>
      <c r="E56" s="232"/>
      <c r="F56" s="232"/>
      <c r="G56" s="232"/>
      <c r="H56" s="232"/>
      <c r="I56" s="32"/>
      <c r="J56" s="232"/>
      <c r="K56" s="32"/>
      <c r="L56" s="232"/>
      <c r="M56" s="32"/>
      <c r="N56" s="32"/>
    </row>
    <row r="57" spans="1:14" ht="12.75">
      <c r="A57" s="28" t="s">
        <v>98</v>
      </c>
      <c r="B57" s="32"/>
      <c r="C57" s="32"/>
      <c r="D57" s="232"/>
      <c r="E57" s="232"/>
      <c r="F57" s="232"/>
      <c r="G57" s="232"/>
      <c r="H57" s="232"/>
      <c r="I57" s="32"/>
      <c r="J57" s="232"/>
      <c r="K57" s="32"/>
      <c r="L57" s="232"/>
      <c r="M57" s="32"/>
      <c r="N57" s="32"/>
    </row>
    <row r="58" spans="1:14" ht="12.75">
      <c r="A58" s="32" t="s">
        <v>99</v>
      </c>
      <c r="B58" s="32"/>
      <c r="C58" s="32"/>
      <c r="D58" s="226">
        <v>0</v>
      </c>
      <c r="E58" s="226"/>
      <c r="F58" s="226">
        <v>0</v>
      </c>
      <c r="G58" s="226"/>
      <c r="H58" s="226">
        <v>0</v>
      </c>
      <c r="I58" s="227"/>
      <c r="J58" s="226">
        <f>D67</f>
        <v>0</v>
      </c>
      <c r="K58" s="227"/>
      <c r="L58" s="226">
        <f>'Amortization Table'!F33</f>
        <v>0</v>
      </c>
      <c r="M58" s="226"/>
      <c r="N58" s="226">
        <f>'Amortization Table'!F45</f>
        <v>0</v>
      </c>
    </row>
    <row r="59" spans="1:14" ht="12.75">
      <c r="A59" s="32" t="s">
        <v>100</v>
      </c>
      <c r="B59" s="32"/>
      <c r="C59" s="32"/>
      <c r="D59" s="226">
        <v>0</v>
      </c>
      <c r="E59" s="226"/>
      <c r="F59" s="226">
        <v>0</v>
      </c>
      <c r="G59" s="226"/>
      <c r="H59" s="226">
        <v>0</v>
      </c>
      <c r="I59" s="227"/>
      <c r="J59" s="226">
        <v>0</v>
      </c>
      <c r="K59" s="227"/>
      <c r="L59" s="226">
        <v>0</v>
      </c>
      <c r="M59" s="230"/>
      <c r="N59" s="226">
        <v>0</v>
      </c>
    </row>
    <row r="60" spans="1:14" ht="12.75">
      <c r="A60" s="28" t="s">
        <v>101</v>
      </c>
      <c r="B60" s="28"/>
      <c r="C60" s="28"/>
      <c r="D60" s="38">
        <f>D58+D59</f>
        <v>0</v>
      </c>
      <c r="E60" s="38"/>
      <c r="F60" s="38">
        <f>F58+F59</f>
        <v>0</v>
      </c>
      <c r="G60" s="38"/>
      <c r="H60" s="38">
        <f>H58+H59</f>
        <v>0</v>
      </c>
      <c r="I60" s="32"/>
      <c r="J60" s="38">
        <f>J58+J59</f>
        <v>0</v>
      </c>
      <c r="K60" s="32"/>
      <c r="L60" s="38">
        <f>L58+L59</f>
        <v>0</v>
      </c>
      <c r="M60" s="38"/>
      <c r="N60" s="38">
        <f>N58+N59</f>
        <v>0</v>
      </c>
    </row>
    <row r="61" spans="1:14" ht="12.75">
      <c r="A61" s="32"/>
      <c r="B61" s="32"/>
      <c r="C61" s="32"/>
      <c r="D61" s="32"/>
      <c r="E61" s="32"/>
      <c r="F61" s="32"/>
      <c r="G61" s="32"/>
      <c r="H61" s="32"/>
      <c r="I61" s="32"/>
      <c r="J61" s="32"/>
      <c r="K61" s="32"/>
      <c r="L61" s="32"/>
      <c r="M61" s="32"/>
      <c r="N61" s="32"/>
    </row>
    <row r="62" spans="1:14" ht="12.75">
      <c r="A62" s="32" t="s">
        <v>102</v>
      </c>
      <c r="B62" s="32"/>
      <c r="C62" s="32"/>
      <c r="D62" s="42">
        <f>D55-D60</f>
        <v>0</v>
      </c>
      <c r="E62" s="42"/>
      <c r="F62" s="42">
        <f>F55-F60</f>
        <v>0</v>
      </c>
      <c r="G62" s="42"/>
      <c r="H62" s="42">
        <f>H55-H60</f>
        <v>0</v>
      </c>
      <c r="I62" s="32"/>
      <c r="J62" s="42">
        <f>J55-J60</f>
        <v>0</v>
      </c>
      <c r="K62" s="32"/>
      <c r="L62" s="42">
        <f>L55-L60</f>
        <v>0</v>
      </c>
      <c r="M62" s="42"/>
      <c r="N62" s="42">
        <f>N55-N60</f>
        <v>0</v>
      </c>
    </row>
    <row r="63" spans="1:14" ht="12.75">
      <c r="A63" s="43" t="s">
        <v>103</v>
      </c>
      <c r="B63" s="43"/>
      <c r="C63" s="43"/>
      <c r="D63" s="43" t="e">
        <f>D55/D60</f>
        <v>#DIV/0!</v>
      </c>
      <c r="E63" s="43"/>
      <c r="F63" s="43" t="e">
        <f>F55/F60</f>
        <v>#DIV/0!</v>
      </c>
      <c r="G63" s="43"/>
      <c r="H63" s="43" t="e">
        <f>H55/H60</f>
        <v>#DIV/0!</v>
      </c>
      <c r="I63" s="43"/>
      <c r="J63" s="43" t="e">
        <f>J55/J60</f>
        <v>#DIV/0!</v>
      </c>
      <c r="K63" s="43"/>
      <c r="L63" s="43" t="e">
        <f>L55/L60</f>
        <v>#DIV/0!</v>
      </c>
      <c r="M63" s="43"/>
      <c r="N63" s="43" t="e">
        <f>N55/N60</f>
        <v>#DIV/0!</v>
      </c>
    </row>
    <row r="64" spans="1:14" ht="12.75">
      <c r="A64" s="32"/>
      <c r="B64" s="32"/>
      <c r="C64" s="32"/>
      <c r="D64" s="32"/>
      <c r="E64" s="32"/>
      <c r="F64" s="32"/>
      <c r="G64" s="32"/>
      <c r="H64" s="32"/>
      <c r="I64" s="32"/>
      <c r="J64" s="32"/>
      <c r="K64" s="32"/>
      <c r="L64" s="32"/>
      <c r="M64" s="32"/>
      <c r="N64" s="32"/>
    </row>
    <row r="65" spans="1:14" ht="12.75">
      <c r="A65" s="44" t="s">
        <v>104</v>
      </c>
      <c r="B65" s="45"/>
      <c r="C65" s="45"/>
      <c r="D65" s="46"/>
      <c r="E65" s="47"/>
      <c r="F65" s="44" t="s">
        <v>105</v>
      </c>
      <c r="G65" s="45"/>
      <c r="H65" s="46"/>
      <c r="I65" s="32"/>
      <c r="J65" s="32"/>
      <c r="K65" s="32"/>
      <c r="L65" s="32"/>
      <c r="M65" s="32"/>
      <c r="N65" s="32"/>
    </row>
    <row r="66" spans="1:14" ht="12.75">
      <c r="A66" s="48"/>
      <c r="B66" s="49"/>
      <c r="C66" s="49"/>
      <c r="D66" s="50"/>
      <c r="E66" s="47"/>
      <c r="F66" s="48"/>
      <c r="G66" s="49"/>
      <c r="H66" s="50"/>
      <c r="I66" s="32"/>
      <c r="J66" s="32"/>
      <c r="K66" s="32"/>
      <c r="L66" s="32"/>
      <c r="M66" s="32"/>
      <c r="N66" s="32"/>
    </row>
    <row r="67" spans="1:14" ht="12.75">
      <c r="A67" s="48" t="s">
        <v>106</v>
      </c>
      <c r="B67" s="49"/>
      <c r="C67" s="49"/>
      <c r="D67" s="222">
        <f>Loan_amount</f>
        <v>0</v>
      </c>
      <c r="E67" s="47"/>
      <c r="F67" s="48" t="s">
        <v>106</v>
      </c>
      <c r="G67" s="49"/>
      <c r="H67" s="255">
        <v>0</v>
      </c>
      <c r="I67" s="32"/>
      <c r="J67" s="32"/>
      <c r="K67" s="32"/>
      <c r="L67" s="32"/>
      <c r="M67" s="32"/>
      <c r="N67" s="32"/>
    </row>
    <row r="68" spans="1:14" ht="12.75">
      <c r="A68" s="48" t="s">
        <v>107</v>
      </c>
      <c r="B68" s="49"/>
      <c r="C68" s="49"/>
      <c r="D68" s="224">
        <f>Annual_interest_rate</f>
        <v>0</v>
      </c>
      <c r="E68" s="47"/>
      <c r="F68" s="48" t="s">
        <v>107</v>
      </c>
      <c r="G68" s="49"/>
      <c r="H68" s="224">
        <v>0</v>
      </c>
      <c r="I68" s="32"/>
      <c r="J68" s="32"/>
      <c r="K68" s="32"/>
      <c r="L68" s="32"/>
      <c r="M68" s="32"/>
      <c r="N68" s="32"/>
    </row>
    <row r="69" spans="1:14" ht="12.75">
      <c r="A69" s="48" t="s">
        <v>108</v>
      </c>
      <c r="B69" s="49"/>
      <c r="C69" s="49"/>
      <c r="D69" s="50">
        <f>Term_in_years</f>
        <v>15</v>
      </c>
      <c r="E69" s="47"/>
      <c r="F69" s="48" t="s">
        <v>108</v>
      </c>
      <c r="G69" s="49"/>
      <c r="H69" s="256">
        <v>0</v>
      </c>
      <c r="I69" s="32"/>
      <c r="J69" s="32"/>
      <c r="K69" s="32"/>
      <c r="L69" s="32"/>
      <c r="M69" s="32"/>
      <c r="N69" s="32"/>
    </row>
    <row r="70" spans="1:14" ht="12.75">
      <c r="A70" s="48" t="s">
        <v>191</v>
      </c>
      <c r="B70" s="49"/>
      <c r="C70" s="49"/>
      <c r="D70" s="222">
        <f>Pmt_to_use</f>
        <v>0</v>
      </c>
      <c r="E70" s="47"/>
      <c r="F70" s="48" t="s">
        <v>191</v>
      </c>
      <c r="G70" s="49"/>
      <c r="H70" s="255">
        <v>0</v>
      </c>
      <c r="I70" s="32"/>
      <c r="J70" s="32"/>
      <c r="K70" s="32"/>
      <c r="L70" s="32"/>
      <c r="M70" s="32"/>
      <c r="N70" s="32"/>
    </row>
    <row r="71" spans="1:14" ht="12.75">
      <c r="A71" s="51" t="s">
        <v>192</v>
      </c>
      <c r="B71" s="52"/>
      <c r="C71" s="52"/>
      <c r="D71" s="223">
        <f>D70*12</f>
        <v>0</v>
      </c>
      <c r="E71" s="47"/>
      <c r="F71" s="51" t="s">
        <v>192</v>
      </c>
      <c r="G71" s="52"/>
      <c r="H71" s="257">
        <f>H70*12</f>
        <v>0</v>
      </c>
      <c r="I71" s="32"/>
      <c r="J71" s="32"/>
      <c r="K71" s="32"/>
      <c r="L71" s="32"/>
      <c r="M71" s="32"/>
      <c r="N71" s="32"/>
    </row>
  </sheetData>
  <printOptions/>
  <pageMargins left="0.75" right="0.75" top="1" bottom="1" header="0.5" footer="0.5"/>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dimension ref="A1:G630"/>
  <sheetViews>
    <sheetView view="pageBreakPreview" zoomScale="60" workbookViewId="0" topLeftCell="A1">
      <selection activeCell="A31" sqref="A31"/>
    </sheetView>
  </sheetViews>
  <sheetFormatPr defaultColWidth="9.00390625" defaultRowHeight="12.75"/>
  <cols>
    <col min="1" max="1" width="24.125" style="32" customWidth="1"/>
    <col min="2" max="2" width="3.375" style="32" customWidth="1"/>
    <col min="3" max="3" width="13.50390625" style="246" customWidth="1"/>
    <col min="4" max="4" width="4.50390625" style="32" customWidth="1"/>
    <col min="5" max="5" width="13.625" style="246" customWidth="1"/>
    <col min="6" max="6" width="5.50390625" style="32" customWidth="1"/>
    <col min="7" max="7" width="13.00390625" style="246" customWidth="1"/>
  </cols>
  <sheetData>
    <row r="1" spans="1:7" s="54" customFormat="1" ht="17.25" customHeight="1">
      <c r="A1" s="97" t="s">
        <v>111</v>
      </c>
      <c r="B1" s="242"/>
      <c r="C1" s="243"/>
      <c r="D1" s="242"/>
      <c r="E1" s="243"/>
      <c r="F1" s="242"/>
      <c r="G1" s="243"/>
    </row>
    <row r="2" spans="1:7" s="53" customFormat="1" ht="15.75" customHeight="1">
      <c r="A2" s="244"/>
      <c r="B2" s="245"/>
      <c r="C2" s="258" t="s">
        <v>197</v>
      </c>
      <c r="D2" s="27"/>
      <c r="E2" s="258" t="s">
        <v>197</v>
      </c>
      <c r="F2" s="27"/>
      <c r="G2" s="258" t="s">
        <v>197</v>
      </c>
    </row>
    <row r="3" spans="1:7" s="53" customFormat="1" ht="15.75" customHeight="1">
      <c r="A3" s="244"/>
      <c r="B3" s="244"/>
      <c r="C3" s="259">
        <f>Cashflow!O1</f>
        <v>2006</v>
      </c>
      <c r="D3" s="260"/>
      <c r="E3" s="259">
        <f>Cashflow!P1</f>
        <v>2007</v>
      </c>
      <c r="F3" s="259"/>
      <c r="G3" s="259">
        <f>Cashflow!Q1</f>
        <v>2008</v>
      </c>
    </row>
    <row r="4" spans="1:2" s="55" customFormat="1" ht="15.75" customHeight="1">
      <c r="A4" s="28" t="s">
        <v>34</v>
      </c>
      <c r="B4" s="32"/>
    </row>
    <row r="5" spans="1:2" s="55" customFormat="1" ht="15.75" customHeight="1">
      <c r="A5" s="32"/>
      <c r="B5" s="32"/>
    </row>
    <row r="6" spans="1:7" s="6" customFormat="1" ht="15.75" customHeight="1">
      <c r="A6" s="247" t="s">
        <v>36</v>
      </c>
      <c r="B6" s="247"/>
      <c r="C6" s="248"/>
      <c r="D6" s="247"/>
      <c r="E6" s="248"/>
      <c r="F6" s="247"/>
      <c r="G6" s="248"/>
    </row>
    <row r="7" spans="1:7" s="55" customFormat="1" ht="15.75" customHeight="1">
      <c r="A7" s="32" t="s">
        <v>112</v>
      </c>
      <c r="B7" s="32"/>
      <c r="C7" s="249">
        <v>0</v>
      </c>
      <c r="D7" s="32"/>
      <c r="E7" s="249">
        <v>0</v>
      </c>
      <c r="F7" s="32"/>
      <c r="G7" s="249">
        <v>0</v>
      </c>
    </row>
    <row r="8" spans="1:7" s="55" customFormat="1" ht="15.75" customHeight="1">
      <c r="A8" s="32" t="s">
        <v>37</v>
      </c>
      <c r="B8" s="32"/>
      <c r="C8" s="249">
        <v>0</v>
      </c>
      <c r="D8" s="32"/>
      <c r="E8" s="249">
        <v>0</v>
      </c>
      <c r="F8" s="32"/>
      <c r="G8" s="249">
        <v>0</v>
      </c>
    </row>
    <row r="9" spans="1:7" s="55" customFormat="1" ht="15.75" customHeight="1">
      <c r="A9" s="32" t="s">
        <v>114</v>
      </c>
      <c r="B9" s="32"/>
      <c r="C9" s="249">
        <v>0</v>
      </c>
      <c r="D9" s="32"/>
      <c r="E9" s="249">
        <v>0</v>
      </c>
      <c r="F9" s="32"/>
      <c r="G9" s="249">
        <v>0</v>
      </c>
    </row>
    <row r="10" spans="1:7" s="55" customFormat="1" ht="15.75" customHeight="1">
      <c r="A10" s="32" t="s">
        <v>86</v>
      </c>
      <c r="B10" s="32"/>
      <c r="C10" s="249">
        <v>0</v>
      </c>
      <c r="D10" s="32"/>
      <c r="E10" s="249">
        <v>0</v>
      </c>
      <c r="F10" s="32"/>
      <c r="G10" s="249">
        <v>0</v>
      </c>
    </row>
    <row r="11" spans="1:7" s="55" customFormat="1" ht="15.75" customHeight="1">
      <c r="A11" s="32" t="s">
        <v>113</v>
      </c>
      <c r="B11" s="32"/>
      <c r="C11" s="249">
        <v>0</v>
      </c>
      <c r="D11" s="32"/>
      <c r="E11" s="249">
        <v>0</v>
      </c>
      <c r="F11" s="32"/>
      <c r="G11" s="249">
        <v>0</v>
      </c>
    </row>
    <row r="12" spans="1:7" s="55" customFormat="1" ht="15.75" customHeight="1">
      <c r="A12" s="32" t="s">
        <v>115</v>
      </c>
      <c r="B12" s="32"/>
      <c r="C12" s="249">
        <v>0</v>
      </c>
      <c r="D12" s="32"/>
      <c r="E12" s="249">
        <v>0</v>
      </c>
      <c r="F12" s="32"/>
      <c r="G12" s="249">
        <v>0</v>
      </c>
    </row>
    <row r="13" spans="1:7" s="55" customFormat="1" ht="15.75" customHeight="1">
      <c r="A13" s="32" t="s">
        <v>116</v>
      </c>
      <c r="B13" s="32"/>
      <c r="C13" s="249">
        <v>0</v>
      </c>
      <c r="D13" s="32"/>
      <c r="E13" s="249">
        <v>0</v>
      </c>
      <c r="F13" s="32"/>
      <c r="G13" s="249">
        <v>0</v>
      </c>
    </row>
    <row r="14" spans="1:7" s="56" customFormat="1" ht="15.75" customHeight="1">
      <c r="A14" s="250" t="s">
        <v>124</v>
      </c>
      <c r="B14" s="250"/>
      <c r="C14" s="251">
        <f>SUM(C7:C13)</f>
        <v>0</v>
      </c>
      <c r="D14" s="250"/>
      <c r="E14" s="251">
        <f>SUM(E7:E13)</f>
        <v>0</v>
      </c>
      <c r="F14" s="250"/>
      <c r="G14" s="251">
        <f>SUM(G7:G13)</f>
        <v>0</v>
      </c>
    </row>
    <row r="15" spans="1:7" s="55" customFormat="1" ht="15.75" customHeight="1">
      <c r="A15" s="32" t="s">
        <v>123</v>
      </c>
      <c r="B15" s="32"/>
      <c r="C15" s="246"/>
      <c r="D15" s="32"/>
      <c r="E15" s="246"/>
      <c r="F15" s="32"/>
      <c r="G15" s="246"/>
    </row>
    <row r="16" spans="1:7" s="6" customFormat="1" ht="15.75" customHeight="1">
      <c r="A16" s="247" t="s">
        <v>117</v>
      </c>
      <c r="B16" s="247"/>
      <c r="C16" s="248"/>
      <c r="D16" s="247"/>
      <c r="E16" s="248"/>
      <c r="F16" s="247"/>
      <c r="G16" s="248"/>
    </row>
    <row r="17" spans="1:7" s="55" customFormat="1" ht="15.75" customHeight="1">
      <c r="A17" s="32" t="s">
        <v>118</v>
      </c>
      <c r="B17" s="32"/>
      <c r="C17" s="249">
        <v>0</v>
      </c>
      <c r="D17" s="36"/>
      <c r="E17" s="249">
        <v>0</v>
      </c>
      <c r="F17" s="32"/>
      <c r="G17" s="249">
        <v>0</v>
      </c>
    </row>
    <row r="18" spans="1:7" s="55" customFormat="1" ht="15.75" customHeight="1">
      <c r="A18" s="32" t="s">
        <v>119</v>
      </c>
      <c r="B18" s="32"/>
      <c r="C18" s="249">
        <v>0</v>
      </c>
      <c r="D18" s="36"/>
      <c r="E18" s="249">
        <v>0</v>
      </c>
      <c r="F18" s="32"/>
      <c r="G18" s="249">
        <v>0</v>
      </c>
    </row>
    <row r="19" spans="1:7" s="55" customFormat="1" ht="15.75" customHeight="1">
      <c r="A19" s="32" t="s">
        <v>120</v>
      </c>
      <c r="B19" s="32"/>
      <c r="C19" s="249">
        <v>0</v>
      </c>
      <c r="D19" s="36"/>
      <c r="E19" s="249">
        <v>0</v>
      </c>
      <c r="F19" s="32"/>
      <c r="G19" s="249">
        <v>0</v>
      </c>
    </row>
    <row r="20" spans="1:7" s="55" customFormat="1" ht="15.75" customHeight="1">
      <c r="A20" s="32" t="s">
        <v>121</v>
      </c>
      <c r="B20" s="32"/>
      <c r="C20" s="249">
        <v>0</v>
      </c>
      <c r="D20" s="36"/>
      <c r="E20" s="249">
        <v>0</v>
      </c>
      <c r="F20" s="32"/>
      <c r="G20" s="249">
        <v>0</v>
      </c>
    </row>
    <row r="21" spans="1:7" s="55" customFormat="1" ht="15.75" customHeight="1">
      <c r="A21" s="32" t="s">
        <v>122</v>
      </c>
      <c r="B21" s="32"/>
      <c r="C21" s="249">
        <v>0</v>
      </c>
      <c r="D21" s="36"/>
      <c r="E21" s="249">
        <v>0</v>
      </c>
      <c r="F21" s="32"/>
      <c r="G21" s="249">
        <v>0</v>
      </c>
    </row>
    <row r="22" spans="1:7" s="55" customFormat="1" ht="15.75" customHeight="1">
      <c r="A22" s="32" t="s">
        <v>143</v>
      </c>
      <c r="B22" s="32"/>
      <c r="C22" s="249">
        <v>0</v>
      </c>
      <c r="D22" s="36"/>
      <c r="E22" s="249">
        <v>0</v>
      </c>
      <c r="F22" s="32"/>
      <c r="G22" s="249">
        <v>0</v>
      </c>
    </row>
    <row r="23" spans="1:7" s="56" customFormat="1" ht="15.75" customHeight="1">
      <c r="A23" s="250" t="s">
        <v>125</v>
      </c>
      <c r="B23" s="250"/>
      <c r="C23" s="251">
        <f>SUM(C17:C22)</f>
        <v>0</v>
      </c>
      <c r="D23" s="250"/>
      <c r="E23" s="251">
        <f>SUM(E17:E22)</f>
        <v>0</v>
      </c>
      <c r="F23" s="250"/>
      <c r="G23" s="251">
        <f>SUM(G17:G22)</f>
        <v>0</v>
      </c>
    </row>
    <row r="24" spans="1:7" s="55" customFormat="1" ht="15.75" customHeight="1">
      <c r="A24" s="32"/>
      <c r="B24" s="32"/>
      <c r="C24" s="246"/>
      <c r="D24" s="32"/>
      <c r="E24" s="246"/>
      <c r="F24" s="32"/>
      <c r="G24" s="246"/>
    </row>
    <row r="25" spans="1:7" s="19" customFormat="1" ht="15.75" customHeight="1">
      <c r="A25" s="28" t="s">
        <v>40</v>
      </c>
      <c r="B25" s="28"/>
      <c r="C25" s="252">
        <f>C14+C23</f>
        <v>0</v>
      </c>
      <c r="D25" s="28"/>
      <c r="E25" s="252">
        <f>E14+E23</f>
        <v>0</v>
      </c>
      <c r="F25" s="28"/>
      <c r="G25" s="252">
        <f>G14+G23+G24</f>
        <v>0</v>
      </c>
    </row>
    <row r="26" spans="1:7" s="55" customFormat="1" ht="15.75" customHeight="1">
      <c r="A26" s="32"/>
      <c r="B26" s="32"/>
      <c r="C26" s="246"/>
      <c r="D26" s="32"/>
      <c r="E26" s="246"/>
      <c r="F26" s="32"/>
      <c r="G26" s="246"/>
    </row>
    <row r="27" spans="1:7" s="19" customFormat="1" ht="15.75" customHeight="1">
      <c r="A27" s="28" t="s">
        <v>35</v>
      </c>
      <c r="B27" s="28"/>
      <c r="C27" s="252"/>
      <c r="D27" s="28"/>
      <c r="E27" s="252"/>
      <c r="F27" s="28"/>
      <c r="G27" s="252"/>
    </row>
    <row r="28" spans="1:7" s="6" customFormat="1" ht="15.75" customHeight="1">
      <c r="A28" s="247" t="s">
        <v>126</v>
      </c>
      <c r="B28" s="247"/>
      <c r="C28" s="248"/>
      <c r="D28" s="247"/>
      <c r="E28" s="248"/>
      <c r="F28" s="247"/>
      <c r="G28" s="248"/>
    </row>
    <row r="29" spans="1:7" s="55" customFormat="1" ht="15.75" customHeight="1">
      <c r="A29" s="32" t="s">
        <v>127</v>
      </c>
      <c r="B29" s="32"/>
      <c r="C29" s="249">
        <v>0</v>
      </c>
      <c r="D29" s="36"/>
      <c r="E29" s="249">
        <v>0</v>
      </c>
      <c r="F29" s="32"/>
      <c r="G29" s="249">
        <v>0</v>
      </c>
    </row>
    <row r="30" spans="1:7" s="55" customFormat="1" ht="15.75" customHeight="1">
      <c r="A30" s="55" t="s">
        <v>203</v>
      </c>
      <c r="B30" s="32"/>
      <c r="C30" s="249">
        <v>0</v>
      </c>
      <c r="D30" s="36"/>
      <c r="E30" s="249">
        <v>0</v>
      </c>
      <c r="F30" s="32"/>
      <c r="G30" s="249">
        <v>0</v>
      </c>
    </row>
    <row r="31" spans="1:7" s="55" customFormat="1" ht="12.75">
      <c r="A31" s="32" t="s">
        <v>194</v>
      </c>
      <c r="B31" s="32"/>
      <c r="C31" s="249">
        <v>0</v>
      </c>
      <c r="D31" s="36"/>
      <c r="E31" s="249">
        <v>0</v>
      </c>
      <c r="F31" s="32"/>
      <c r="G31" s="249">
        <v>0</v>
      </c>
    </row>
    <row r="32" spans="1:7" s="55" customFormat="1" ht="12.75">
      <c r="A32" s="32" t="s">
        <v>196</v>
      </c>
      <c r="B32" s="32"/>
      <c r="C32" s="249">
        <v>0</v>
      </c>
      <c r="D32" s="36"/>
      <c r="E32" s="249">
        <v>0</v>
      </c>
      <c r="F32" s="32"/>
      <c r="G32" s="249">
        <v>0</v>
      </c>
    </row>
    <row r="33" spans="1:7" s="56" customFormat="1" ht="12.75">
      <c r="A33" s="250" t="s">
        <v>128</v>
      </c>
      <c r="B33" s="250"/>
      <c r="C33" s="251">
        <f>SUM(C29:C32)</f>
        <v>0</v>
      </c>
      <c r="D33" s="250"/>
      <c r="E33" s="251">
        <f>SUM(E29:E32)</f>
        <v>0</v>
      </c>
      <c r="F33" s="250"/>
      <c r="G33" s="251">
        <f>SUM(G29:G32)</f>
        <v>0</v>
      </c>
    </row>
    <row r="34" spans="1:7" s="56" customFormat="1" ht="12.75">
      <c r="A34" s="250"/>
      <c r="B34" s="250"/>
      <c r="C34" s="251"/>
      <c r="D34" s="250"/>
      <c r="E34" s="251"/>
      <c r="F34" s="250"/>
      <c r="G34" s="251"/>
    </row>
    <row r="35" spans="1:7" s="6" customFormat="1" ht="12.75">
      <c r="A35" s="247" t="s">
        <v>198</v>
      </c>
      <c r="B35" s="247"/>
      <c r="C35" s="248"/>
      <c r="D35" s="247"/>
      <c r="E35" s="248"/>
      <c r="F35" s="247"/>
      <c r="G35" s="248"/>
    </row>
    <row r="36" spans="1:7" s="55" customFormat="1" ht="12.75">
      <c r="A36" s="32" t="s">
        <v>195</v>
      </c>
      <c r="B36" s="32"/>
      <c r="C36" s="249">
        <v>0</v>
      </c>
      <c r="D36" s="36"/>
      <c r="E36" s="249">
        <v>0</v>
      </c>
      <c r="F36" s="32"/>
      <c r="G36" s="249">
        <v>0</v>
      </c>
    </row>
    <row r="37" spans="1:7" s="55" customFormat="1" ht="12.75">
      <c r="A37" s="32" t="s">
        <v>195</v>
      </c>
      <c r="B37" s="32"/>
      <c r="C37" s="249">
        <v>0</v>
      </c>
      <c r="D37" s="36"/>
      <c r="E37" s="249">
        <v>0</v>
      </c>
      <c r="F37" s="32"/>
      <c r="G37" s="249">
        <v>0</v>
      </c>
    </row>
    <row r="38" spans="1:7" s="55" customFormat="1" ht="12.75">
      <c r="A38" s="32" t="s">
        <v>116</v>
      </c>
      <c r="B38" s="32"/>
      <c r="C38" s="249">
        <v>0</v>
      </c>
      <c r="D38" s="36"/>
      <c r="E38" s="249">
        <v>0</v>
      </c>
      <c r="F38" s="32"/>
      <c r="G38" s="249">
        <v>0</v>
      </c>
    </row>
    <row r="39" spans="1:7" s="56" customFormat="1" ht="12.75">
      <c r="A39" s="250" t="s">
        <v>129</v>
      </c>
      <c r="B39" s="250"/>
      <c r="C39" s="251">
        <f>SUM(C36:C38)</f>
        <v>0</v>
      </c>
      <c r="D39" s="250"/>
      <c r="E39" s="251">
        <f>SUM(E36:E38)</f>
        <v>0</v>
      </c>
      <c r="F39" s="250"/>
      <c r="G39" s="251">
        <f>SUM(G36:G38)</f>
        <v>0</v>
      </c>
    </row>
    <row r="40" spans="1:7" s="55" customFormat="1" ht="12.75">
      <c r="A40" s="32"/>
      <c r="B40" s="32"/>
      <c r="C40" s="246"/>
      <c r="D40" s="32"/>
      <c r="E40" s="246"/>
      <c r="F40" s="32"/>
      <c r="G40" s="246"/>
    </row>
    <row r="41" spans="1:7" s="19" customFormat="1" ht="12.75">
      <c r="A41" s="28" t="s">
        <v>39</v>
      </c>
      <c r="B41" s="28"/>
      <c r="C41" s="252">
        <f>C33+C39</f>
        <v>0</v>
      </c>
      <c r="D41" s="28"/>
      <c r="E41" s="252">
        <f>E33+E39</f>
        <v>0</v>
      </c>
      <c r="F41" s="28"/>
      <c r="G41" s="252">
        <f>G39+G33</f>
        <v>0</v>
      </c>
    </row>
    <row r="42" spans="1:7" s="55" customFormat="1" ht="12.75">
      <c r="A42" s="32"/>
      <c r="B42" s="32"/>
      <c r="C42" s="246"/>
      <c r="D42" s="32"/>
      <c r="E42" s="246"/>
      <c r="F42" s="32"/>
      <c r="G42" s="246"/>
    </row>
    <row r="43" spans="1:7" s="19" customFormat="1" ht="12.75">
      <c r="A43" s="28" t="s">
        <v>130</v>
      </c>
      <c r="B43" s="28"/>
      <c r="C43" s="252">
        <f>C25-C41</f>
        <v>0</v>
      </c>
      <c r="D43" s="28"/>
      <c r="E43" s="252">
        <f>E25-E41</f>
        <v>0</v>
      </c>
      <c r="F43" s="28"/>
      <c r="G43" s="252">
        <f>G25-G41</f>
        <v>0</v>
      </c>
    </row>
    <row r="44" spans="1:7" s="55" customFormat="1" ht="12.75">
      <c r="A44" s="32"/>
      <c r="B44" s="32"/>
      <c r="C44" s="246"/>
      <c r="D44" s="32"/>
      <c r="E44" s="246"/>
      <c r="F44" s="32"/>
      <c r="G44" s="246"/>
    </row>
    <row r="45" spans="1:7" s="19" customFormat="1" ht="12.75">
      <c r="A45" s="28" t="s">
        <v>131</v>
      </c>
      <c r="B45" s="28"/>
      <c r="C45" s="252">
        <f>C41+C43</f>
        <v>0</v>
      </c>
      <c r="D45" s="28"/>
      <c r="E45" s="252">
        <f>E41+E43</f>
        <v>0</v>
      </c>
      <c r="F45" s="28"/>
      <c r="G45" s="252">
        <f>G41+G43</f>
        <v>0</v>
      </c>
    </row>
    <row r="46" spans="1:7" s="55" customFormat="1" ht="12.75">
      <c r="A46" s="32"/>
      <c r="B46" s="32"/>
      <c r="C46" s="246"/>
      <c r="D46" s="32"/>
      <c r="E46" s="246"/>
      <c r="F46" s="32"/>
      <c r="G46" s="246"/>
    </row>
    <row r="47" spans="1:7" s="55" customFormat="1" ht="12.75">
      <c r="A47" s="32"/>
      <c r="B47" s="32"/>
      <c r="C47" s="253"/>
      <c r="D47" s="32"/>
      <c r="E47" s="253"/>
      <c r="F47" s="32"/>
      <c r="G47" s="246"/>
    </row>
    <row r="48" spans="1:7" s="55" customFormat="1" ht="12.75">
      <c r="A48" s="32"/>
      <c r="B48" s="32"/>
      <c r="C48" s="254"/>
      <c r="D48" s="32"/>
      <c r="E48" s="254"/>
      <c r="F48" s="32"/>
      <c r="G48" s="246"/>
    </row>
    <row r="49" spans="1:7" s="55" customFormat="1" ht="12.75">
      <c r="A49" s="32"/>
      <c r="B49" s="32"/>
      <c r="C49" s="246"/>
      <c r="D49" s="32"/>
      <c r="E49" s="246"/>
      <c r="F49" s="32"/>
      <c r="G49" s="246"/>
    </row>
    <row r="50" spans="1:7" s="55" customFormat="1" ht="12.75">
      <c r="A50" s="32"/>
      <c r="B50" s="32"/>
      <c r="C50" s="246"/>
      <c r="D50" s="32"/>
      <c r="E50" s="246"/>
      <c r="F50" s="32"/>
      <c r="G50" s="246"/>
    </row>
    <row r="51" spans="1:7" s="55" customFormat="1" ht="12.75">
      <c r="A51" s="32"/>
      <c r="B51" s="32"/>
      <c r="C51" s="246"/>
      <c r="D51" s="32"/>
      <c r="E51" s="246"/>
      <c r="F51" s="32"/>
      <c r="G51" s="246"/>
    </row>
    <row r="52" spans="1:7" s="55" customFormat="1" ht="12.75">
      <c r="A52" s="32"/>
      <c r="B52" s="32"/>
      <c r="C52" s="246"/>
      <c r="D52" s="32"/>
      <c r="E52" s="246"/>
      <c r="F52" s="32"/>
      <c r="G52" s="246"/>
    </row>
    <row r="53" spans="1:7" s="55" customFormat="1" ht="12.75">
      <c r="A53" s="32"/>
      <c r="B53" s="32"/>
      <c r="C53" s="246"/>
      <c r="D53" s="32"/>
      <c r="E53" s="246"/>
      <c r="F53" s="32"/>
      <c r="G53" s="246"/>
    </row>
    <row r="54" spans="1:7" s="55" customFormat="1" ht="12.75">
      <c r="A54" s="32"/>
      <c r="B54" s="32"/>
      <c r="C54" s="246"/>
      <c r="D54" s="32"/>
      <c r="E54" s="246"/>
      <c r="F54" s="32"/>
      <c r="G54" s="246"/>
    </row>
    <row r="55" spans="1:7" s="55" customFormat="1" ht="12.75">
      <c r="A55" s="32"/>
      <c r="B55" s="32"/>
      <c r="C55" s="246"/>
      <c r="D55" s="32"/>
      <c r="E55" s="246"/>
      <c r="F55" s="32"/>
      <c r="G55" s="246"/>
    </row>
    <row r="56" spans="1:7" s="55" customFormat="1" ht="12.75">
      <c r="A56" s="32"/>
      <c r="B56" s="32"/>
      <c r="C56" s="246"/>
      <c r="D56" s="32"/>
      <c r="E56" s="246"/>
      <c r="F56" s="32"/>
      <c r="G56" s="246"/>
    </row>
    <row r="57" spans="1:7" s="55" customFormat="1" ht="12.75">
      <c r="A57" s="32"/>
      <c r="B57" s="32"/>
      <c r="C57" s="246"/>
      <c r="D57" s="32"/>
      <c r="E57" s="246"/>
      <c r="F57" s="32"/>
      <c r="G57" s="246"/>
    </row>
    <row r="58" spans="1:7" s="55" customFormat="1" ht="12.75">
      <c r="A58" s="32"/>
      <c r="B58" s="32"/>
      <c r="C58" s="246"/>
      <c r="D58" s="32"/>
      <c r="E58" s="246"/>
      <c r="F58" s="32"/>
      <c r="G58" s="246"/>
    </row>
    <row r="59" spans="1:7" s="55" customFormat="1" ht="12.75">
      <c r="A59" s="32"/>
      <c r="B59" s="32"/>
      <c r="C59" s="246"/>
      <c r="D59" s="32"/>
      <c r="E59" s="246"/>
      <c r="F59" s="32"/>
      <c r="G59" s="246"/>
    </row>
    <row r="60" spans="1:7" s="55" customFormat="1" ht="12.75">
      <c r="A60" s="32"/>
      <c r="B60" s="32"/>
      <c r="C60" s="246"/>
      <c r="D60" s="32"/>
      <c r="E60" s="246"/>
      <c r="F60" s="32"/>
      <c r="G60" s="246"/>
    </row>
    <row r="61" spans="1:7" s="55" customFormat="1" ht="12.75">
      <c r="A61" s="32"/>
      <c r="B61" s="32"/>
      <c r="C61" s="246"/>
      <c r="D61" s="32"/>
      <c r="E61" s="246"/>
      <c r="F61" s="32"/>
      <c r="G61" s="246"/>
    </row>
    <row r="62" spans="1:7" s="55" customFormat="1" ht="12.75">
      <c r="A62" s="32"/>
      <c r="B62" s="32"/>
      <c r="C62" s="246"/>
      <c r="D62" s="32"/>
      <c r="E62" s="246"/>
      <c r="F62" s="32"/>
      <c r="G62" s="246"/>
    </row>
    <row r="63" spans="1:7" s="55" customFormat="1" ht="12.75">
      <c r="A63" s="32"/>
      <c r="B63" s="32"/>
      <c r="C63" s="246"/>
      <c r="D63" s="32"/>
      <c r="E63" s="246"/>
      <c r="F63" s="32"/>
      <c r="G63" s="246"/>
    </row>
    <row r="64" spans="1:7" s="55" customFormat="1" ht="12.75">
      <c r="A64" s="32"/>
      <c r="B64" s="32"/>
      <c r="C64" s="246"/>
      <c r="D64" s="32"/>
      <c r="E64" s="246"/>
      <c r="F64" s="32"/>
      <c r="G64" s="246"/>
    </row>
    <row r="65" spans="1:7" s="55" customFormat="1" ht="12.75">
      <c r="A65" s="32"/>
      <c r="B65" s="32"/>
      <c r="C65" s="246"/>
      <c r="D65" s="32"/>
      <c r="E65" s="246"/>
      <c r="F65" s="32"/>
      <c r="G65" s="246"/>
    </row>
    <row r="66" spans="1:7" s="55" customFormat="1" ht="12.75">
      <c r="A66" s="32"/>
      <c r="B66" s="32"/>
      <c r="C66" s="246"/>
      <c r="D66" s="32"/>
      <c r="E66" s="246"/>
      <c r="F66" s="32"/>
      <c r="G66" s="246"/>
    </row>
    <row r="67" spans="1:7" s="55" customFormat="1" ht="12.75">
      <c r="A67" s="32"/>
      <c r="B67" s="32"/>
      <c r="C67" s="246"/>
      <c r="D67" s="32"/>
      <c r="E67" s="246"/>
      <c r="F67" s="32"/>
      <c r="G67" s="246"/>
    </row>
    <row r="68" spans="1:7" s="55" customFormat="1" ht="12.75">
      <c r="A68" s="32"/>
      <c r="B68" s="32"/>
      <c r="C68" s="246"/>
      <c r="D68" s="32"/>
      <c r="E68" s="246"/>
      <c r="F68" s="32"/>
      <c r="G68" s="246"/>
    </row>
    <row r="69" spans="1:7" s="55" customFormat="1" ht="12.75">
      <c r="A69" s="32"/>
      <c r="B69" s="32"/>
      <c r="C69" s="246"/>
      <c r="D69" s="32"/>
      <c r="E69" s="246"/>
      <c r="F69" s="32"/>
      <c r="G69" s="246"/>
    </row>
    <row r="70" spans="1:7" s="55" customFormat="1" ht="12.75">
      <c r="A70" s="32"/>
      <c r="B70" s="32"/>
      <c r="C70" s="246"/>
      <c r="D70" s="32"/>
      <c r="E70" s="246"/>
      <c r="F70" s="32"/>
      <c r="G70" s="246"/>
    </row>
    <row r="71" spans="1:7" s="55" customFormat="1" ht="12.75">
      <c r="A71" s="32"/>
      <c r="B71" s="32"/>
      <c r="C71" s="246"/>
      <c r="D71" s="32"/>
      <c r="E71" s="246"/>
      <c r="F71" s="32"/>
      <c r="G71" s="246"/>
    </row>
    <row r="72" spans="1:7" s="55" customFormat="1" ht="12.75">
      <c r="A72" s="32"/>
      <c r="B72" s="32"/>
      <c r="C72" s="246"/>
      <c r="D72" s="32"/>
      <c r="E72" s="246"/>
      <c r="F72" s="32"/>
      <c r="G72" s="246"/>
    </row>
    <row r="73" spans="1:7" s="55" customFormat="1" ht="12.75">
      <c r="A73" s="32"/>
      <c r="B73" s="32"/>
      <c r="C73" s="246"/>
      <c r="D73" s="32"/>
      <c r="E73" s="246"/>
      <c r="F73" s="32"/>
      <c r="G73" s="246"/>
    </row>
    <row r="74" spans="1:7" s="55" customFormat="1" ht="12.75">
      <c r="A74" s="32"/>
      <c r="B74" s="32"/>
      <c r="C74" s="246"/>
      <c r="D74" s="32"/>
      <c r="E74" s="246"/>
      <c r="F74" s="32"/>
      <c r="G74" s="246"/>
    </row>
    <row r="75" spans="1:7" s="55" customFormat="1" ht="12.75">
      <c r="A75" s="32"/>
      <c r="B75" s="32"/>
      <c r="C75" s="246"/>
      <c r="D75" s="32"/>
      <c r="E75" s="246"/>
      <c r="F75" s="32"/>
      <c r="G75" s="246"/>
    </row>
    <row r="76" spans="1:7" s="55" customFormat="1" ht="12.75">
      <c r="A76" s="32"/>
      <c r="B76" s="32"/>
      <c r="C76" s="246"/>
      <c r="D76" s="32"/>
      <c r="E76" s="246"/>
      <c r="F76" s="32"/>
      <c r="G76" s="246"/>
    </row>
    <row r="77" spans="1:7" s="55" customFormat="1" ht="12.75">
      <c r="A77" s="32"/>
      <c r="B77" s="32"/>
      <c r="C77" s="246"/>
      <c r="D77" s="32"/>
      <c r="E77" s="246"/>
      <c r="F77" s="32"/>
      <c r="G77" s="246"/>
    </row>
    <row r="78" spans="1:7" s="55" customFormat="1" ht="12.75">
      <c r="A78" s="32"/>
      <c r="B78" s="32"/>
      <c r="C78" s="246"/>
      <c r="D78" s="32"/>
      <c r="E78" s="246"/>
      <c r="F78" s="32"/>
      <c r="G78" s="246"/>
    </row>
    <row r="79" spans="1:7" s="55" customFormat="1" ht="12.75">
      <c r="A79" s="32"/>
      <c r="B79" s="32"/>
      <c r="C79" s="246"/>
      <c r="D79" s="32"/>
      <c r="E79" s="246"/>
      <c r="F79" s="32"/>
      <c r="G79" s="246"/>
    </row>
    <row r="80" spans="1:7" s="55" customFormat="1" ht="12.75">
      <c r="A80" s="32"/>
      <c r="B80" s="32"/>
      <c r="C80" s="246"/>
      <c r="D80" s="32"/>
      <c r="E80" s="246"/>
      <c r="F80" s="32"/>
      <c r="G80" s="246"/>
    </row>
    <row r="81" spans="1:7" s="55" customFormat="1" ht="12.75">
      <c r="A81" s="32"/>
      <c r="B81" s="32"/>
      <c r="C81" s="246"/>
      <c r="D81" s="32"/>
      <c r="E81" s="246"/>
      <c r="F81" s="32"/>
      <c r="G81" s="246"/>
    </row>
    <row r="82" spans="1:7" s="55" customFormat="1" ht="12.75">
      <c r="A82" s="32"/>
      <c r="B82" s="32"/>
      <c r="C82" s="246"/>
      <c r="D82" s="32"/>
      <c r="E82" s="246"/>
      <c r="F82" s="32"/>
      <c r="G82" s="246"/>
    </row>
    <row r="83" spans="1:7" s="55" customFormat="1" ht="12.75">
      <c r="A83" s="32"/>
      <c r="B83" s="32"/>
      <c r="C83" s="246"/>
      <c r="D83" s="32"/>
      <c r="E83" s="246"/>
      <c r="F83" s="32"/>
      <c r="G83" s="246"/>
    </row>
    <row r="84" spans="1:7" s="55" customFormat="1" ht="12.75">
      <c r="A84" s="32"/>
      <c r="B84" s="32"/>
      <c r="C84" s="246"/>
      <c r="D84" s="32"/>
      <c r="E84" s="246"/>
      <c r="F84" s="32"/>
      <c r="G84" s="246"/>
    </row>
    <row r="85" spans="1:7" s="55" customFormat="1" ht="12.75">
      <c r="A85" s="32"/>
      <c r="B85" s="32"/>
      <c r="C85" s="246"/>
      <c r="D85" s="32"/>
      <c r="E85" s="246"/>
      <c r="F85" s="32"/>
      <c r="G85" s="246"/>
    </row>
    <row r="86" spans="1:7" s="55" customFormat="1" ht="12.75">
      <c r="A86" s="32"/>
      <c r="B86" s="32"/>
      <c r="C86" s="246"/>
      <c r="D86" s="32"/>
      <c r="E86" s="246"/>
      <c r="F86" s="32"/>
      <c r="G86" s="246"/>
    </row>
    <row r="87" spans="1:7" s="55" customFormat="1" ht="12.75">
      <c r="A87" s="32"/>
      <c r="B87" s="32"/>
      <c r="C87" s="246"/>
      <c r="D87" s="32"/>
      <c r="E87" s="246"/>
      <c r="F87" s="32"/>
      <c r="G87" s="246"/>
    </row>
    <row r="88" spans="1:7" s="55" customFormat="1" ht="12.75">
      <c r="A88" s="32"/>
      <c r="B88" s="32"/>
      <c r="C88" s="246"/>
      <c r="D88" s="32"/>
      <c r="E88" s="246"/>
      <c r="F88" s="32"/>
      <c r="G88" s="246"/>
    </row>
    <row r="89" spans="1:7" s="55" customFormat="1" ht="12.75">
      <c r="A89" s="32"/>
      <c r="B89" s="32"/>
      <c r="C89" s="246"/>
      <c r="D89" s="32"/>
      <c r="E89" s="246"/>
      <c r="F89" s="32"/>
      <c r="G89" s="246"/>
    </row>
    <row r="90" spans="1:7" s="55" customFormat="1" ht="12.75">
      <c r="A90" s="32"/>
      <c r="B90" s="32"/>
      <c r="C90" s="246"/>
      <c r="D90" s="32"/>
      <c r="E90" s="246"/>
      <c r="F90" s="32"/>
      <c r="G90" s="246"/>
    </row>
    <row r="91" spans="1:7" s="55" customFormat="1" ht="12.75">
      <c r="A91" s="32"/>
      <c r="B91" s="32"/>
      <c r="C91" s="246"/>
      <c r="D91" s="32"/>
      <c r="E91" s="246"/>
      <c r="F91" s="32"/>
      <c r="G91" s="246"/>
    </row>
    <row r="92" spans="1:7" s="55" customFormat="1" ht="12.75">
      <c r="A92" s="32"/>
      <c r="B92" s="32"/>
      <c r="C92" s="246"/>
      <c r="D92" s="32"/>
      <c r="E92" s="246"/>
      <c r="F92" s="32"/>
      <c r="G92" s="246"/>
    </row>
    <row r="93" spans="1:7" s="55" customFormat="1" ht="12.75">
      <c r="A93" s="32"/>
      <c r="B93" s="32"/>
      <c r="C93" s="246"/>
      <c r="D93" s="32"/>
      <c r="E93" s="246"/>
      <c r="F93" s="32"/>
      <c r="G93" s="246"/>
    </row>
    <row r="94" spans="1:7" s="55" customFormat="1" ht="12.75">
      <c r="A94" s="32"/>
      <c r="B94" s="32"/>
      <c r="C94" s="246"/>
      <c r="D94" s="32"/>
      <c r="E94" s="246"/>
      <c r="F94" s="32"/>
      <c r="G94" s="246"/>
    </row>
    <row r="95" spans="1:7" s="55" customFormat="1" ht="12.75">
      <c r="A95" s="32"/>
      <c r="B95" s="32"/>
      <c r="C95" s="246"/>
      <c r="D95" s="32"/>
      <c r="E95" s="246"/>
      <c r="F95" s="32"/>
      <c r="G95" s="246"/>
    </row>
    <row r="96" spans="1:7" s="55" customFormat="1" ht="12.75">
      <c r="A96" s="32"/>
      <c r="B96" s="32"/>
      <c r="C96" s="246"/>
      <c r="D96" s="32"/>
      <c r="E96" s="246"/>
      <c r="F96" s="32"/>
      <c r="G96" s="246"/>
    </row>
    <row r="97" spans="1:7" s="55" customFormat="1" ht="12.75">
      <c r="A97" s="32"/>
      <c r="B97" s="32"/>
      <c r="C97" s="246"/>
      <c r="D97" s="32"/>
      <c r="E97" s="246"/>
      <c r="F97" s="32"/>
      <c r="G97" s="246"/>
    </row>
    <row r="98" spans="1:7" s="55" customFormat="1" ht="12.75">
      <c r="A98" s="32"/>
      <c r="B98" s="32"/>
      <c r="C98" s="246"/>
      <c r="D98" s="32"/>
      <c r="E98" s="246"/>
      <c r="F98" s="32"/>
      <c r="G98" s="246"/>
    </row>
    <row r="99" spans="1:7" s="55" customFormat="1" ht="12.75">
      <c r="A99" s="32"/>
      <c r="B99" s="32"/>
      <c r="C99" s="246"/>
      <c r="D99" s="32"/>
      <c r="E99" s="246"/>
      <c r="F99" s="32"/>
      <c r="G99" s="246"/>
    </row>
    <row r="100" spans="1:7" s="55" customFormat="1" ht="12.75">
      <c r="A100" s="32"/>
      <c r="B100" s="32"/>
      <c r="C100" s="246"/>
      <c r="D100" s="32"/>
      <c r="E100" s="246"/>
      <c r="F100" s="32"/>
      <c r="G100" s="246"/>
    </row>
    <row r="101" spans="1:7" s="55" customFormat="1" ht="12.75">
      <c r="A101" s="32"/>
      <c r="B101" s="32"/>
      <c r="C101" s="246"/>
      <c r="D101" s="32"/>
      <c r="E101" s="246"/>
      <c r="F101" s="32"/>
      <c r="G101" s="246"/>
    </row>
    <row r="102" spans="1:7" s="55" customFormat="1" ht="12.75">
      <c r="A102" s="32"/>
      <c r="B102" s="32"/>
      <c r="C102" s="246"/>
      <c r="D102" s="32"/>
      <c r="E102" s="246"/>
      <c r="F102" s="32"/>
      <c r="G102" s="246"/>
    </row>
    <row r="103" spans="1:7" s="55" customFormat="1" ht="12.75">
      <c r="A103" s="32"/>
      <c r="B103" s="32"/>
      <c r="C103" s="246"/>
      <c r="D103" s="32"/>
      <c r="E103" s="246"/>
      <c r="F103" s="32"/>
      <c r="G103" s="246"/>
    </row>
    <row r="104" spans="1:7" s="55" customFormat="1" ht="12.75">
      <c r="A104" s="32"/>
      <c r="B104" s="32"/>
      <c r="C104" s="246"/>
      <c r="D104" s="32"/>
      <c r="E104" s="246"/>
      <c r="F104" s="32"/>
      <c r="G104" s="246"/>
    </row>
    <row r="105" spans="1:7" s="55" customFormat="1" ht="12.75">
      <c r="A105" s="32"/>
      <c r="B105" s="32"/>
      <c r="C105" s="246"/>
      <c r="D105" s="32"/>
      <c r="E105" s="246"/>
      <c r="F105" s="32"/>
      <c r="G105" s="246"/>
    </row>
    <row r="106" spans="1:7" s="55" customFormat="1" ht="12.75">
      <c r="A106" s="32"/>
      <c r="B106" s="32"/>
      <c r="C106" s="246"/>
      <c r="D106" s="32"/>
      <c r="E106" s="246"/>
      <c r="F106" s="32"/>
      <c r="G106" s="246"/>
    </row>
    <row r="107" spans="1:7" s="55" customFormat="1" ht="12.75">
      <c r="A107" s="32"/>
      <c r="B107" s="32"/>
      <c r="C107" s="246"/>
      <c r="D107" s="32"/>
      <c r="E107" s="246"/>
      <c r="F107" s="32"/>
      <c r="G107" s="246"/>
    </row>
    <row r="108" spans="1:7" s="55" customFormat="1" ht="12.75">
      <c r="A108" s="32"/>
      <c r="B108" s="32"/>
      <c r="C108" s="246"/>
      <c r="D108" s="32"/>
      <c r="E108" s="246"/>
      <c r="F108" s="32"/>
      <c r="G108" s="246"/>
    </row>
    <row r="109" spans="1:7" s="55" customFormat="1" ht="12.75">
      <c r="A109" s="32"/>
      <c r="B109" s="32"/>
      <c r="C109" s="246"/>
      <c r="D109" s="32"/>
      <c r="E109" s="246"/>
      <c r="F109" s="32"/>
      <c r="G109" s="246"/>
    </row>
    <row r="110" spans="1:7" s="55" customFormat="1" ht="12.75">
      <c r="A110" s="32"/>
      <c r="B110" s="32"/>
      <c r="C110" s="246"/>
      <c r="D110" s="32"/>
      <c r="E110" s="246"/>
      <c r="F110" s="32"/>
      <c r="G110" s="246"/>
    </row>
    <row r="111" spans="1:7" s="55" customFormat="1" ht="12.75">
      <c r="A111" s="32"/>
      <c r="B111" s="32"/>
      <c r="C111" s="246"/>
      <c r="D111" s="32"/>
      <c r="E111" s="246"/>
      <c r="F111" s="32"/>
      <c r="G111" s="246"/>
    </row>
    <row r="112" spans="1:7" s="55" customFormat="1" ht="12.75">
      <c r="A112" s="32"/>
      <c r="B112" s="32"/>
      <c r="C112" s="246"/>
      <c r="D112" s="32"/>
      <c r="E112" s="246"/>
      <c r="F112" s="32"/>
      <c r="G112" s="246"/>
    </row>
    <row r="113" spans="1:7" s="55" customFormat="1" ht="12.75">
      <c r="A113" s="32"/>
      <c r="B113" s="32"/>
      <c r="C113" s="246"/>
      <c r="D113" s="32"/>
      <c r="E113" s="246"/>
      <c r="F113" s="32"/>
      <c r="G113" s="246"/>
    </row>
    <row r="114" spans="1:7" s="55" customFormat="1" ht="12.75">
      <c r="A114" s="32"/>
      <c r="B114" s="32"/>
      <c r="C114" s="246"/>
      <c r="D114" s="32"/>
      <c r="E114" s="246"/>
      <c r="F114" s="32"/>
      <c r="G114" s="246"/>
    </row>
    <row r="115" spans="1:7" s="55" customFormat="1" ht="12.75">
      <c r="A115" s="32"/>
      <c r="B115" s="32"/>
      <c r="C115" s="246"/>
      <c r="D115" s="32"/>
      <c r="E115" s="246"/>
      <c r="F115" s="32"/>
      <c r="G115" s="246"/>
    </row>
    <row r="116" spans="1:7" s="55" customFormat="1" ht="12.75">
      <c r="A116" s="32"/>
      <c r="B116" s="32"/>
      <c r="C116" s="246"/>
      <c r="D116" s="32"/>
      <c r="E116" s="246"/>
      <c r="F116" s="32"/>
      <c r="G116" s="246"/>
    </row>
    <row r="117" spans="1:7" s="55" customFormat="1" ht="12.75">
      <c r="A117" s="32"/>
      <c r="B117" s="32"/>
      <c r="C117" s="246"/>
      <c r="D117" s="32"/>
      <c r="E117" s="246"/>
      <c r="F117" s="32"/>
      <c r="G117" s="246"/>
    </row>
    <row r="118" spans="1:7" s="55" customFormat="1" ht="12.75">
      <c r="A118" s="32"/>
      <c r="B118" s="32"/>
      <c r="C118" s="246"/>
      <c r="D118" s="32"/>
      <c r="E118" s="246"/>
      <c r="F118" s="32"/>
      <c r="G118" s="246"/>
    </row>
    <row r="119" spans="1:7" s="55" customFormat="1" ht="12.75">
      <c r="A119" s="32"/>
      <c r="B119" s="32"/>
      <c r="C119" s="246"/>
      <c r="D119" s="32"/>
      <c r="E119" s="246"/>
      <c r="F119" s="32"/>
      <c r="G119" s="246"/>
    </row>
    <row r="120" spans="1:7" s="55" customFormat="1" ht="12.75">
      <c r="A120" s="32"/>
      <c r="B120" s="32"/>
      <c r="C120" s="246"/>
      <c r="D120" s="32"/>
      <c r="E120" s="246"/>
      <c r="F120" s="32"/>
      <c r="G120" s="246"/>
    </row>
    <row r="121" spans="1:7" s="55" customFormat="1" ht="12.75">
      <c r="A121" s="32"/>
      <c r="B121" s="32"/>
      <c r="C121" s="246"/>
      <c r="D121" s="32"/>
      <c r="E121" s="246"/>
      <c r="F121" s="32"/>
      <c r="G121" s="246"/>
    </row>
    <row r="122" spans="1:7" s="55" customFormat="1" ht="12.75">
      <c r="A122" s="32"/>
      <c r="B122" s="32"/>
      <c r="C122" s="246"/>
      <c r="D122" s="32"/>
      <c r="E122" s="246"/>
      <c r="F122" s="32"/>
      <c r="G122" s="246"/>
    </row>
    <row r="123" spans="1:7" s="55" customFormat="1" ht="12.75">
      <c r="A123" s="32"/>
      <c r="B123" s="32"/>
      <c r="C123" s="246"/>
      <c r="D123" s="32"/>
      <c r="E123" s="246"/>
      <c r="F123" s="32"/>
      <c r="G123" s="246"/>
    </row>
    <row r="124" spans="1:7" s="55" customFormat="1" ht="12.75">
      <c r="A124" s="32"/>
      <c r="B124" s="32"/>
      <c r="C124" s="246"/>
      <c r="D124" s="32"/>
      <c r="E124" s="246"/>
      <c r="F124" s="32"/>
      <c r="G124" s="246"/>
    </row>
    <row r="125" spans="1:7" s="55" customFormat="1" ht="12.75">
      <c r="A125" s="32"/>
      <c r="B125" s="32"/>
      <c r="C125" s="246"/>
      <c r="D125" s="32"/>
      <c r="E125" s="246"/>
      <c r="F125" s="32"/>
      <c r="G125" s="246"/>
    </row>
    <row r="126" spans="1:7" s="55" customFormat="1" ht="12.75">
      <c r="A126" s="32"/>
      <c r="B126" s="32"/>
      <c r="C126" s="246"/>
      <c r="D126" s="32"/>
      <c r="E126" s="246"/>
      <c r="F126" s="32"/>
      <c r="G126" s="246"/>
    </row>
    <row r="127" spans="1:7" s="55" customFormat="1" ht="12.75">
      <c r="A127" s="32"/>
      <c r="B127" s="32"/>
      <c r="C127" s="246"/>
      <c r="D127" s="32"/>
      <c r="E127" s="246"/>
      <c r="F127" s="32"/>
      <c r="G127" s="246"/>
    </row>
    <row r="128" spans="1:7" s="55" customFormat="1" ht="12.75">
      <c r="A128" s="32"/>
      <c r="B128" s="32"/>
      <c r="C128" s="246"/>
      <c r="D128" s="32"/>
      <c r="E128" s="246"/>
      <c r="F128" s="32"/>
      <c r="G128" s="246"/>
    </row>
    <row r="129" spans="1:7" s="55" customFormat="1" ht="12.75">
      <c r="A129" s="32"/>
      <c r="B129" s="32"/>
      <c r="C129" s="246"/>
      <c r="D129" s="32"/>
      <c r="E129" s="246"/>
      <c r="F129" s="32"/>
      <c r="G129" s="246"/>
    </row>
    <row r="130" spans="1:7" s="55" customFormat="1" ht="12.75">
      <c r="A130" s="32"/>
      <c r="B130" s="32"/>
      <c r="C130" s="246"/>
      <c r="D130" s="32"/>
      <c r="E130" s="246"/>
      <c r="F130" s="32"/>
      <c r="G130" s="246"/>
    </row>
    <row r="131" spans="1:7" s="55" customFormat="1" ht="12.75">
      <c r="A131" s="32"/>
      <c r="B131" s="32"/>
      <c r="C131" s="246"/>
      <c r="D131" s="32"/>
      <c r="E131" s="246"/>
      <c r="F131" s="32"/>
      <c r="G131" s="246"/>
    </row>
    <row r="132" spans="1:7" s="55" customFormat="1" ht="12.75">
      <c r="A132" s="32"/>
      <c r="B132" s="32"/>
      <c r="C132" s="246"/>
      <c r="D132" s="32"/>
      <c r="E132" s="246"/>
      <c r="F132" s="32"/>
      <c r="G132" s="246"/>
    </row>
    <row r="133" spans="1:7" s="55" customFormat="1" ht="12.75">
      <c r="A133" s="32"/>
      <c r="B133" s="32"/>
      <c r="C133" s="246"/>
      <c r="D133" s="32"/>
      <c r="E133" s="246"/>
      <c r="F133" s="32"/>
      <c r="G133" s="246"/>
    </row>
    <row r="134" spans="1:7" s="55" customFormat="1" ht="12.75">
      <c r="A134" s="32"/>
      <c r="B134" s="32"/>
      <c r="C134" s="246"/>
      <c r="D134" s="32"/>
      <c r="E134" s="246"/>
      <c r="F134" s="32"/>
      <c r="G134" s="246"/>
    </row>
    <row r="135" spans="1:7" s="55" customFormat="1" ht="12.75">
      <c r="A135" s="32"/>
      <c r="B135" s="32"/>
      <c r="C135" s="246"/>
      <c r="D135" s="32"/>
      <c r="E135" s="246"/>
      <c r="F135" s="32"/>
      <c r="G135" s="246"/>
    </row>
    <row r="136" spans="1:7" s="55" customFormat="1" ht="12.75">
      <c r="A136" s="32"/>
      <c r="B136" s="32"/>
      <c r="C136" s="246"/>
      <c r="D136" s="32"/>
      <c r="E136" s="246"/>
      <c r="F136" s="32"/>
      <c r="G136" s="246"/>
    </row>
    <row r="137" spans="1:7" s="55" customFormat="1" ht="12.75">
      <c r="A137" s="32"/>
      <c r="B137" s="32"/>
      <c r="C137" s="246"/>
      <c r="D137" s="32"/>
      <c r="E137" s="246"/>
      <c r="F137" s="32"/>
      <c r="G137" s="246"/>
    </row>
    <row r="138" spans="1:7" s="55" customFormat="1" ht="12.75">
      <c r="A138" s="32"/>
      <c r="B138" s="32"/>
      <c r="C138" s="246"/>
      <c r="D138" s="32"/>
      <c r="E138" s="246"/>
      <c r="F138" s="32"/>
      <c r="G138" s="246"/>
    </row>
    <row r="139" spans="1:7" s="55" customFormat="1" ht="12.75">
      <c r="A139" s="32"/>
      <c r="B139" s="32"/>
      <c r="C139" s="246"/>
      <c r="D139" s="32"/>
      <c r="E139" s="246"/>
      <c r="F139" s="32"/>
      <c r="G139" s="246"/>
    </row>
    <row r="140" spans="1:7" s="55" customFormat="1" ht="12.75">
      <c r="A140" s="32"/>
      <c r="B140" s="32"/>
      <c r="C140" s="246"/>
      <c r="D140" s="32"/>
      <c r="E140" s="246"/>
      <c r="F140" s="32"/>
      <c r="G140" s="246"/>
    </row>
    <row r="141" spans="1:7" s="55" customFormat="1" ht="12.75">
      <c r="A141" s="32"/>
      <c r="B141" s="32"/>
      <c r="C141" s="246"/>
      <c r="D141" s="32"/>
      <c r="E141" s="246"/>
      <c r="F141" s="32"/>
      <c r="G141" s="246"/>
    </row>
    <row r="142" spans="1:7" s="55" customFormat="1" ht="12.75">
      <c r="A142" s="32"/>
      <c r="B142" s="32"/>
      <c r="C142" s="246"/>
      <c r="D142" s="32"/>
      <c r="E142" s="246"/>
      <c r="F142" s="32"/>
      <c r="G142" s="246"/>
    </row>
    <row r="143" spans="1:7" s="55" customFormat="1" ht="12.75">
      <c r="A143" s="32"/>
      <c r="B143" s="32"/>
      <c r="C143" s="246"/>
      <c r="D143" s="32"/>
      <c r="E143" s="246"/>
      <c r="F143" s="32"/>
      <c r="G143" s="246"/>
    </row>
    <row r="144" spans="1:7" s="55" customFormat="1" ht="12.75">
      <c r="A144" s="32"/>
      <c r="B144" s="32"/>
      <c r="C144" s="246"/>
      <c r="D144" s="32"/>
      <c r="E144" s="246"/>
      <c r="F144" s="32"/>
      <c r="G144" s="246"/>
    </row>
    <row r="145" spans="1:7" s="55" customFormat="1" ht="12.75">
      <c r="A145" s="32"/>
      <c r="B145" s="32"/>
      <c r="C145" s="246"/>
      <c r="D145" s="32"/>
      <c r="E145" s="246"/>
      <c r="F145" s="32"/>
      <c r="G145" s="246"/>
    </row>
    <row r="146" spans="1:7" s="55" customFormat="1" ht="12.75">
      <c r="A146" s="32"/>
      <c r="B146" s="32"/>
      <c r="C146" s="246"/>
      <c r="D146" s="32"/>
      <c r="E146" s="246"/>
      <c r="F146" s="32"/>
      <c r="G146" s="246"/>
    </row>
    <row r="147" spans="1:7" s="55" customFormat="1" ht="12.75">
      <c r="A147" s="32"/>
      <c r="B147" s="32"/>
      <c r="C147" s="246"/>
      <c r="D147" s="32"/>
      <c r="E147" s="246"/>
      <c r="F147" s="32"/>
      <c r="G147" s="246"/>
    </row>
    <row r="148" spans="1:7" s="55" customFormat="1" ht="12.75">
      <c r="A148" s="32"/>
      <c r="B148" s="32"/>
      <c r="C148" s="246"/>
      <c r="D148" s="32"/>
      <c r="E148" s="246"/>
      <c r="F148" s="32"/>
      <c r="G148" s="246"/>
    </row>
    <row r="149" spans="1:7" s="55" customFormat="1" ht="12.75">
      <c r="A149" s="32"/>
      <c r="B149" s="32"/>
      <c r="C149" s="246"/>
      <c r="D149" s="32"/>
      <c r="E149" s="246"/>
      <c r="F149" s="32"/>
      <c r="G149" s="246"/>
    </row>
    <row r="150" spans="1:7" s="55" customFormat="1" ht="12.75">
      <c r="A150" s="32"/>
      <c r="B150" s="32"/>
      <c r="C150" s="246"/>
      <c r="D150" s="32"/>
      <c r="E150" s="246"/>
      <c r="F150" s="32"/>
      <c r="G150" s="246"/>
    </row>
    <row r="151" spans="1:7" s="55" customFormat="1" ht="12.75">
      <c r="A151" s="32"/>
      <c r="B151" s="32"/>
      <c r="C151" s="246"/>
      <c r="D151" s="32"/>
      <c r="E151" s="246"/>
      <c r="F151" s="32"/>
      <c r="G151" s="246"/>
    </row>
    <row r="152" spans="1:7" s="55" customFormat="1" ht="12.75">
      <c r="A152" s="32"/>
      <c r="B152" s="32"/>
      <c r="C152" s="246"/>
      <c r="D152" s="32"/>
      <c r="E152" s="246"/>
      <c r="F152" s="32"/>
      <c r="G152" s="246"/>
    </row>
    <row r="153" spans="1:7" s="55" customFormat="1" ht="12.75">
      <c r="A153" s="32"/>
      <c r="B153" s="32"/>
      <c r="C153" s="246"/>
      <c r="D153" s="32"/>
      <c r="E153" s="246"/>
      <c r="F153" s="32"/>
      <c r="G153" s="246"/>
    </row>
    <row r="154" spans="1:7" s="55" customFormat="1" ht="12.75">
      <c r="A154" s="32"/>
      <c r="B154" s="32"/>
      <c r="C154" s="246"/>
      <c r="D154" s="32"/>
      <c r="E154" s="246"/>
      <c r="F154" s="32"/>
      <c r="G154" s="246"/>
    </row>
    <row r="155" spans="1:7" s="55" customFormat="1" ht="12.75">
      <c r="A155" s="32"/>
      <c r="B155" s="32"/>
      <c r="C155" s="246"/>
      <c r="D155" s="32"/>
      <c r="E155" s="246"/>
      <c r="F155" s="32"/>
      <c r="G155" s="246"/>
    </row>
    <row r="156" spans="1:7" s="55" customFormat="1" ht="12.75">
      <c r="A156" s="32"/>
      <c r="B156" s="32"/>
      <c r="C156" s="246"/>
      <c r="D156" s="32"/>
      <c r="E156" s="246"/>
      <c r="F156" s="32"/>
      <c r="G156" s="246"/>
    </row>
    <row r="157" spans="1:7" s="55" customFormat="1" ht="12.75">
      <c r="A157" s="32"/>
      <c r="B157" s="32"/>
      <c r="C157" s="246"/>
      <c r="D157" s="32"/>
      <c r="E157" s="246"/>
      <c r="F157" s="32"/>
      <c r="G157" s="246"/>
    </row>
    <row r="158" spans="1:7" s="55" customFormat="1" ht="12.75">
      <c r="A158" s="32"/>
      <c r="B158" s="32"/>
      <c r="C158" s="246"/>
      <c r="D158" s="32"/>
      <c r="E158" s="246"/>
      <c r="F158" s="32"/>
      <c r="G158" s="246"/>
    </row>
    <row r="159" spans="1:7" s="55" customFormat="1" ht="12.75">
      <c r="A159" s="32"/>
      <c r="B159" s="32"/>
      <c r="C159" s="246"/>
      <c r="D159" s="32"/>
      <c r="E159" s="246"/>
      <c r="F159" s="32"/>
      <c r="G159" s="246"/>
    </row>
    <row r="160" spans="1:7" s="55" customFormat="1" ht="12.75">
      <c r="A160" s="32"/>
      <c r="B160" s="32"/>
      <c r="C160" s="246"/>
      <c r="D160" s="32"/>
      <c r="E160" s="246"/>
      <c r="F160" s="32"/>
      <c r="G160" s="246"/>
    </row>
    <row r="161" spans="1:7" s="55" customFormat="1" ht="12.75">
      <c r="A161" s="32"/>
      <c r="B161" s="32"/>
      <c r="C161" s="246"/>
      <c r="D161" s="32"/>
      <c r="E161" s="246"/>
      <c r="F161" s="32"/>
      <c r="G161" s="246"/>
    </row>
    <row r="162" spans="1:7" s="55" customFormat="1" ht="12.75">
      <c r="A162" s="32"/>
      <c r="B162" s="32"/>
      <c r="C162" s="246"/>
      <c r="D162" s="32"/>
      <c r="E162" s="246"/>
      <c r="F162" s="32"/>
      <c r="G162" s="246"/>
    </row>
    <row r="163" spans="1:7" s="55" customFormat="1" ht="12.75">
      <c r="A163" s="32"/>
      <c r="B163" s="32"/>
      <c r="C163" s="246"/>
      <c r="D163" s="32"/>
      <c r="E163" s="246"/>
      <c r="F163" s="32"/>
      <c r="G163" s="246"/>
    </row>
    <row r="164" spans="1:7" s="55" customFormat="1" ht="12.75">
      <c r="A164" s="32"/>
      <c r="B164" s="32"/>
      <c r="C164" s="246"/>
      <c r="D164" s="32"/>
      <c r="E164" s="246"/>
      <c r="F164" s="32"/>
      <c r="G164" s="246"/>
    </row>
    <row r="165" spans="1:7" s="55" customFormat="1" ht="12.75">
      <c r="A165" s="32"/>
      <c r="B165" s="32"/>
      <c r="C165" s="246"/>
      <c r="D165" s="32"/>
      <c r="E165" s="246"/>
      <c r="F165" s="32"/>
      <c r="G165" s="246"/>
    </row>
    <row r="166" spans="1:7" s="55" customFormat="1" ht="12.75">
      <c r="A166" s="32"/>
      <c r="B166" s="32"/>
      <c r="C166" s="246"/>
      <c r="D166" s="32"/>
      <c r="E166" s="246"/>
      <c r="F166" s="32"/>
      <c r="G166" s="246"/>
    </row>
    <row r="167" spans="1:7" s="55" customFormat="1" ht="12.75">
      <c r="A167" s="32"/>
      <c r="B167" s="32"/>
      <c r="C167" s="246"/>
      <c r="D167" s="32"/>
      <c r="E167" s="246"/>
      <c r="F167" s="32"/>
      <c r="G167" s="246"/>
    </row>
    <row r="168" spans="1:7" s="55" customFormat="1" ht="12.75">
      <c r="A168" s="32"/>
      <c r="B168" s="32"/>
      <c r="C168" s="246"/>
      <c r="D168" s="32"/>
      <c r="E168" s="246"/>
      <c r="F168" s="32"/>
      <c r="G168" s="246"/>
    </row>
    <row r="169" spans="1:7" s="55" customFormat="1" ht="12.75">
      <c r="A169" s="32"/>
      <c r="B169" s="32"/>
      <c r="C169" s="246"/>
      <c r="D169" s="32"/>
      <c r="E169" s="246"/>
      <c r="F169" s="32"/>
      <c r="G169" s="246"/>
    </row>
    <row r="170" spans="1:7" s="55" customFormat="1" ht="12.75">
      <c r="A170" s="32"/>
      <c r="B170" s="32"/>
      <c r="C170" s="246"/>
      <c r="D170" s="32"/>
      <c r="E170" s="246"/>
      <c r="F170" s="32"/>
      <c r="G170" s="246"/>
    </row>
    <row r="171" spans="1:7" s="55" customFormat="1" ht="12.75">
      <c r="A171" s="32"/>
      <c r="B171" s="32"/>
      <c r="C171" s="246"/>
      <c r="D171" s="32"/>
      <c r="E171" s="246"/>
      <c r="F171" s="32"/>
      <c r="G171" s="246"/>
    </row>
    <row r="172" spans="1:7" s="55" customFormat="1" ht="12.75">
      <c r="A172" s="32"/>
      <c r="B172" s="32"/>
      <c r="C172" s="246"/>
      <c r="D172" s="32"/>
      <c r="E172" s="246"/>
      <c r="F172" s="32"/>
      <c r="G172" s="246"/>
    </row>
    <row r="173" spans="1:7" s="55" customFormat="1" ht="12.75">
      <c r="A173" s="32"/>
      <c r="B173" s="32"/>
      <c r="C173" s="246"/>
      <c r="D173" s="32"/>
      <c r="E173" s="246"/>
      <c r="F173" s="32"/>
      <c r="G173" s="246"/>
    </row>
    <row r="174" spans="1:7" s="55" customFormat="1" ht="12.75">
      <c r="A174" s="32"/>
      <c r="B174" s="32"/>
      <c r="C174" s="246"/>
      <c r="D174" s="32"/>
      <c r="E174" s="246"/>
      <c r="F174" s="32"/>
      <c r="G174" s="246"/>
    </row>
    <row r="175" spans="1:7" s="55" customFormat="1" ht="12.75">
      <c r="A175" s="32"/>
      <c r="B175" s="32"/>
      <c r="C175" s="246"/>
      <c r="D175" s="32"/>
      <c r="E175" s="246"/>
      <c r="F175" s="32"/>
      <c r="G175" s="246"/>
    </row>
    <row r="176" spans="1:7" s="55" customFormat="1" ht="12.75">
      <c r="A176" s="32"/>
      <c r="B176" s="32"/>
      <c r="C176" s="246"/>
      <c r="D176" s="32"/>
      <c r="E176" s="246"/>
      <c r="F176" s="32"/>
      <c r="G176" s="246"/>
    </row>
    <row r="177" spans="1:7" s="55" customFormat="1" ht="12.75">
      <c r="A177" s="32"/>
      <c r="B177" s="32"/>
      <c r="C177" s="246"/>
      <c r="D177" s="32"/>
      <c r="E177" s="246"/>
      <c r="F177" s="32"/>
      <c r="G177" s="246"/>
    </row>
    <row r="178" spans="1:7" s="55" customFormat="1" ht="12.75">
      <c r="A178" s="32"/>
      <c r="B178" s="32"/>
      <c r="C178" s="246"/>
      <c r="D178" s="32"/>
      <c r="E178" s="246"/>
      <c r="F178" s="32"/>
      <c r="G178" s="246"/>
    </row>
    <row r="179" spans="1:7" s="55" customFormat="1" ht="12.75">
      <c r="A179" s="32"/>
      <c r="B179" s="32"/>
      <c r="C179" s="246"/>
      <c r="D179" s="32"/>
      <c r="E179" s="246"/>
      <c r="F179" s="32"/>
      <c r="G179" s="246"/>
    </row>
    <row r="180" spans="1:7" s="55" customFormat="1" ht="12.75">
      <c r="A180" s="32"/>
      <c r="B180" s="32"/>
      <c r="C180" s="246"/>
      <c r="D180" s="32"/>
      <c r="E180" s="246"/>
      <c r="F180" s="32"/>
      <c r="G180" s="246"/>
    </row>
    <row r="181" spans="1:7" s="55" customFormat="1" ht="12.75">
      <c r="A181" s="32"/>
      <c r="B181" s="32"/>
      <c r="C181" s="246"/>
      <c r="D181" s="32"/>
      <c r="E181" s="246"/>
      <c r="F181" s="32"/>
      <c r="G181" s="246"/>
    </row>
    <row r="182" spans="1:7" s="55" customFormat="1" ht="12.75">
      <c r="A182" s="32"/>
      <c r="B182" s="32"/>
      <c r="C182" s="246"/>
      <c r="D182" s="32"/>
      <c r="E182" s="246"/>
      <c r="F182" s="32"/>
      <c r="G182" s="246"/>
    </row>
    <row r="183" spans="1:7" s="55" customFormat="1" ht="12.75">
      <c r="A183" s="32"/>
      <c r="B183" s="32"/>
      <c r="C183" s="246"/>
      <c r="D183" s="32"/>
      <c r="E183" s="246"/>
      <c r="F183" s="32"/>
      <c r="G183" s="246"/>
    </row>
    <row r="184" spans="1:7" s="55" customFormat="1" ht="12.75">
      <c r="A184" s="32"/>
      <c r="B184" s="32"/>
      <c r="C184" s="246"/>
      <c r="D184" s="32"/>
      <c r="E184" s="246"/>
      <c r="F184" s="32"/>
      <c r="G184" s="246"/>
    </row>
    <row r="185" spans="1:7" s="55" customFormat="1" ht="12.75">
      <c r="A185" s="32"/>
      <c r="B185" s="32"/>
      <c r="C185" s="246"/>
      <c r="D185" s="32"/>
      <c r="E185" s="246"/>
      <c r="F185" s="32"/>
      <c r="G185" s="246"/>
    </row>
    <row r="186" spans="1:7" s="55" customFormat="1" ht="12.75">
      <c r="A186" s="32"/>
      <c r="B186" s="32"/>
      <c r="C186" s="246"/>
      <c r="D186" s="32"/>
      <c r="E186" s="246"/>
      <c r="F186" s="32"/>
      <c r="G186" s="246"/>
    </row>
    <row r="187" spans="1:7" s="55" customFormat="1" ht="12.75">
      <c r="A187" s="32"/>
      <c r="B187" s="32"/>
      <c r="C187" s="246"/>
      <c r="D187" s="32"/>
      <c r="E187" s="246"/>
      <c r="F187" s="32"/>
      <c r="G187" s="246"/>
    </row>
    <row r="188" spans="1:7" s="55" customFormat="1" ht="12.75">
      <c r="A188" s="32"/>
      <c r="B188" s="32"/>
      <c r="C188" s="246"/>
      <c r="D188" s="32"/>
      <c r="E188" s="246"/>
      <c r="F188" s="32"/>
      <c r="G188" s="246"/>
    </row>
    <row r="189" spans="1:7" s="55" customFormat="1" ht="12.75">
      <c r="A189" s="32"/>
      <c r="B189" s="32"/>
      <c r="C189" s="246"/>
      <c r="D189" s="32"/>
      <c r="E189" s="246"/>
      <c r="F189" s="32"/>
      <c r="G189" s="246"/>
    </row>
    <row r="190" spans="1:7" s="55" customFormat="1" ht="12.75">
      <c r="A190" s="32"/>
      <c r="B190" s="32"/>
      <c r="C190" s="246"/>
      <c r="D190" s="32"/>
      <c r="E190" s="246"/>
      <c r="F190" s="32"/>
      <c r="G190" s="246"/>
    </row>
    <row r="191" spans="1:7" s="55" customFormat="1" ht="12.75">
      <c r="A191" s="32"/>
      <c r="B191" s="32"/>
      <c r="C191" s="246"/>
      <c r="D191" s="32"/>
      <c r="E191" s="246"/>
      <c r="F191" s="32"/>
      <c r="G191" s="246"/>
    </row>
    <row r="192" spans="1:7" s="55" customFormat="1" ht="12.75">
      <c r="A192" s="32"/>
      <c r="B192" s="32"/>
      <c r="C192" s="246"/>
      <c r="D192" s="32"/>
      <c r="E192" s="246"/>
      <c r="F192" s="32"/>
      <c r="G192" s="246"/>
    </row>
    <row r="193" spans="1:7" s="55" customFormat="1" ht="12.75">
      <c r="A193" s="32"/>
      <c r="B193" s="32"/>
      <c r="C193" s="246"/>
      <c r="D193" s="32"/>
      <c r="E193" s="246"/>
      <c r="F193" s="32"/>
      <c r="G193" s="246"/>
    </row>
    <row r="194" spans="1:7" s="55" customFormat="1" ht="12.75">
      <c r="A194" s="32"/>
      <c r="B194" s="32"/>
      <c r="C194" s="246"/>
      <c r="D194" s="32"/>
      <c r="E194" s="246"/>
      <c r="F194" s="32"/>
      <c r="G194" s="246"/>
    </row>
    <row r="195" spans="1:7" s="55" customFormat="1" ht="12.75">
      <c r="A195" s="32"/>
      <c r="B195" s="32"/>
      <c r="C195" s="246"/>
      <c r="D195" s="32"/>
      <c r="E195" s="246"/>
      <c r="F195" s="32"/>
      <c r="G195" s="246"/>
    </row>
    <row r="196" spans="1:7" s="55" customFormat="1" ht="12.75">
      <c r="A196" s="32"/>
      <c r="B196" s="32"/>
      <c r="C196" s="246"/>
      <c r="D196" s="32"/>
      <c r="E196" s="246"/>
      <c r="F196" s="32"/>
      <c r="G196" s="246"/>
    </row>
    <row r="197" spans="1:7" s="55" customFormat="1" ht="12.75">
      <c r="A197" s="32"/>
      <c r="B197" s="32"/>
      <c r="C197" s="246"/>
      <c r="D197" s="32"/>
      <c r="E197" s="246"/>
      <c r="F197" s="32"/>
      <c r="G197" s="246"/>
    </row>
    <row r="198" spans="1:7" s="55" customFormat="1" ht="12.75">
      <c r="A198" s="32"/>
      <c r="B198" s="32"/>
      <c r="C198" s="246"/>
      <c r="D198" s="32"/>
      <c r="E198" s="246"/>
      <c r="F198" s="32"/>
      <c r="G198" s="246"/>
    </row>
    <row r="199" spans="1:7" s="55" customFormat="1" ht="12.75">
      <c r="A199" s="32"/>
      <c r="B199" s="32"/>
      <c r="C199" s="246"/>
      <c r="D199" s="32"/>
      <c r="E199" s="246"/>
      <c r="F199" s="32"/>
      <c r="G199" s="246"/>
    </row>
    <row r="200" spans="1:7" s="55" customFormat="1" ht="12.75">
      <c r="A200" s="32"/>
      <c r="B200" s="32"/>
      <c r="C200" s="246"/>
      <c r="D200" s="32"/>
      <c r="E200" s="246"/>
      <c r="F200" s="32"/>
      <c r="G200" s="246"/>
    </row>
    <row r="201" spans="1:7" s="55" customFormat="1" ht="12.75">
      <c r="A201" s="32"/>
      <c r="B201" s="32"/>
      <c r="C201" s="246"/>
      <c r="D201" s="32"/>
      <c r="E201" s="246"/>
      <c r="F201" s="32"/>
      <c r="G201" s="246"/>
    </row>
    <row r="202" spans="1:7" s="55" customFormat="1" ht="12.75">
      <c r="A202" s="32"/>
      <c r="B202" s="32"/>
      <c r="C202" s="246"/>
      <c r="D202" s="32"/>
      <c r="E202" s="246"/>
      <c r="F202" s="32"/>
      <c r="G202" s="246"/>
    </row>
    <row r="203" spans="1:7" s="55" customFormat="1" ht="12.75">
      <c r="A203" s="32"/>
      <c r="B203" s="32"/>
      <c r="C203" s="246"/>
      <c r="D203" s="32"/>
      <c r="E203" s="246"/>
      <c r="F203" s="32"/>
      <c r="G203" s="246"/>
    </row>
    <row r="204" spans="1:7" s="55" customFormat="1" ht="12.75">
      <c r="A204" s="32"/>
      <c r="B204" s="32"/>
      <c r="C204" s="246"/>
      <c r="D204" s="32"/>
      <c r="E204" s="246"/>
      <c r="F204" s="32"/>
      <c r="G204" s="246"/>
    </row>
    <row r="205" spans="1:7" s="55" customFormat="1" ht="12.75">
      <c r="A205" s="32"/>
      <c r="B205" s="32"/>
      <c r="C205" s="246"/>
      <c r="D205" s="32"/>
      <c r="E205" s="246"/>
      <c r="F205" s="32"/>
      <c r="G205" s="246"/>
    </row>
    <row r="206" spans="1:7" s="55" customFormat="1" ht="12.75">
      <c r="A206" s="32"/>
      <c r="B206" s="32"/>
      <c r="C206" s="246"/>
      <c r="D206" s="32"/>
      <c r="E206" s="246"/>
      <c r="F206" s="32"/>
      <c r="G206" s="246"/>
    </row>
    <row r="207" spans="1:7" s="55" customFormat="1" ht="12.75">
      <c r="A207" s="32"/>
      <c r="B207" s="32"/>
      <c r="C207" s="246"/>
      <c r="D207" s="32"/>
      <c r="E207" s="246"/>
      <c r="F207" s="32"/>
      <c r="G207" s="246"/>
    </row>
    <row r="208" spans="1:7" s="55" customFormat="1" ht="12.75">
      <c r="A208" s="32"/>
      <c r="B208" s="32"/>
      <c r="C208" s="246"/>
      <c r="D208" s="32"/>
      <c r="E208" s="246"/>
      <c r="F208" s="32"/>
      <c r="G208" s="246"/>
    </row>
    <row r="209" spans="1:7" s="55" customFormat="1" ht="12.75">
      <c r="A209" s="32"/>
      <c r="B209" s="32"/>
      <c r="C209" s="246"/>
      <c r="D209" s="32"/>
      <c r="E209" s="246"/>
      <c r="F209" s="32"/>
      <c r="G209" s="246"/>
    </row>
    <row r="210" spans="1:7" s="55" customFormat="1" ht="12.75">
      <c r="A210" s="32"/>
      <c r="B210" s="32"/>
      <c r="C210" s="246"/>
      <c r="D210" s="32"/>
      <c r="E210" s="246"/>
      <c r="F210" s="32"/>
      <c r="G210" s="246"/>
    </row>
    <row r="211" spans="1:7" s="55" customFormat="1" ht="12.75">
      <c r="A211" s="32"/>
      <c r="B211" s="32"/>
      <c r="C211" s="246"/>
      <c r="D211" s="32"/>
      <c r="E211" s="246"/>
      <c r="F211" s="32"/>
      <c r="G211" s="246"/>
    </row>
    <row r="212" spans="1:7" s="55" customFormat="1" ht="12.75">
      <c r="A212" s="32"/>
      <c r="B212" s="32"/>
      <c r="C212" s="246"/>
      <c r="D212" s="32"/>
      <c r="E212" s="246"/>
      <c r="F212" s="32"/>
      <c r="G212" s="246"/>
    </row>
    <row r="213" spans="1:7" s="55" customFormat="1" ht="12.75">
      <c r="A213" s="32"/>
      <c r="B213" s="32"/>
      <c r="C213" s="246"/>
      <c r="D213" s="32"/>
      <c r="E213" s="246"/>
      <c r="F213" s="32"/>
      <c r="G213" s="246"/>
    </row>
    <row r="214" spans="1:7" s="55" customFormat="1" ht="12.75">
      <c r="A214" s="32"/>
      <c r="B214" s="32"/>
      <c r="C214" s="246"/>
      <c r="D214" s="32"/>
      <c r="E214" s="246"/>
      <c r="F214" s="32"/>
      <c r="G214" s="246"/>
    </row>
    <row r="215" spans="1:7" s="55" customFormat="1" ht="12.75">
      <c r="A215" s="32"/>
      <c r="B215" s="32"/>
      <c r="C215" s="246"/>
      <c r="D215" s="32"/>
      <c r="E215" s="246"/>
      <c r="F215" s="32"/>
      <c r="G215" s="246"/>
    </row>
    <row r="216" spans="1:7" s="55" customFormat="1" ht="12.75">
      <c r="A216" s="32"/>
      <c r="B216" s="32"/>
      <c r="C216" s="246"/>
      <c r="D216" s="32"/>
      <c r="E216" s="246"/>
      <c r="F216" s="32"/>
      <c r="G216" s="246"/>
    </row>
    <row r="217" spans="1:7" s="55" customFormat="1" ht="12.75">
      <c r="A217" s="32"/>
      <c r="B217" s="32"/>
      <c r="C217" s="246"/>
      <c r="D217" s="32"/>
      <c r="E217" s="246"/>
      <c r="F217" s="32"/>
      <c r="G217" s="246"/>
    </row>
    <row r="218" spans="1:7" s="55" customFormat="1" ht="12.75">
      <c r="A218" s="32"/>
      <c r="B218" s="32"/>
      <c r="C218" s="246"/>
      <c r="D218" s="32"/>
      <c r="E218" s="246"/>
      <c r="F218" s="32"/>
      <c r="G218" s="246"/>
    </row>
    <row r="219" spans="1:7" s="55" customFormat="1" ht="12.75">
      <c r="A219" s="32"/>
      <c r="B219" s="32"/>
      <c r="C219" s="246"/>
      <c r="D219" s="32"/>
      <c r="E219" s="246"/>
      <c r="F219" s="32"/>
      <c r="G219" s="246"/>
    </row>
    <row r="220" spans="1:7" s="55" customFormat="1" ht="12.75">
      <c r="A220" s="32"/>
      <c r="B220" s="32"/>
      <c r="C220" s="246"/>
      <c r="D220" s="32"/>
      <c r="E220" s="246"/>
      <c r="F220" s="32"/>
      <c r="G220" s="246"/>
    </row>
    <row r="221" spans="1:7" s="55" customFormat="1" ht="12.75">
      <c r="A221" s="32"/>
      <c r="B221" s="32"/>
      <c r="C221" s="246"/>
      <c r="D221" s="32"/>
      <c r="E221" s="246"/>
      <c r="F221" s="32"/>
      <c r="G221" s="246"/>
    </row>
    <row r="222" spans="1:7" s="55" customFormat="1" ht="12.75">
      <c r="A222" s="32"/>
      <c r="B222" s="32"/>
      <c r="C222" s="246"/>
      <c r="D222" s="32"/>
      <c r="E222" s="246"/>
      <c r="F222" s="32"/>
      <c r="G222" s="246"/>
    </row>
    <row r="223" spans="1:7" s="55" customFormat="1" ht="12.75">
      <c r="A223" s="32"/>
      <c r="B223" s="32"/>
      <c r="C223" s="246"/>
      <c r="D223" s="32"/>
      <c r="E223" s="246"/>
      <c r="F223" s="32"/>
      <c r="G223" s="246"/>
    </row>
    <row r="224" spans="1:7" s="55" customFormat="1" ht="12.75">
      <c r="A224" s="32"/>
      <c r="B224" s="32"/>
      <c r="C224" s="246"/>
      <c r="D224" s="32"/>
      <c r="E224" s="246"/>
      <c r="F224" s="32"/>
      <c r="G224" s="246"/>
    </row>
    <row r="225" spans="1:7" s="55" customFormat="1" ht="12.75">
      <c r="A225" s="32"/>
      <c r="B225" s="32"/>
      <c r="C225" s="246"/>
      <c r="D225" s="32"/>
      <c r="E225" s="246"/>
      <c r="F225" s="32"/>
      <c r="G225" s="246"/>
    </row>
    <row r="226" spans="1:7" s="55" customFormat="1" ht="12.75">
      <c r="A226" s="32"/>
      <c r="B226" s="32"/>
      <c r="C226" s="246"/>
      <c r="D226" s="32"/>
      <c r="E226" s="246"/>
      <c r="F226" s="32"/>
      <c r="G226" s="246"/>
    </row>
    <row r="227" spans="1:7" s="55" customFormat="1" ht="12.75">
      <c r="A227" s="32"/>
      <c r="B227" s="32"/>
      <c r="C227" s="246"/>
      <c r="D227" s="32"/>
      <c r="E227" s="246"/>
      <c r="F227" s="32"/>
      <c r="G227" s="246"/>
    </row>
    <row r="228" spans="1:7" s="55" customFormat="1" ht="12.75">
      <c r="A228" s="32"/>
      <c r="B228" s="32"/>
      <c r="C228" s="246"/>
      <c r="D228" s="32"/>
      <c r="E228" s="246"/>
      <c r="F228" s="32"/>
      <c r="G228" s="246"/>
    </row>
    <row r="229" spans="1:7" s="55" customFormat="1" ht="12.75">
      <c r="A229" s="32"/>
      <c r="B229" s="32"/>
      <c r="C229" s="246"/>
      <c r="D229" s="32"/>
      <c r="E229" s="246"/>
      <c r="F229" s="32"/>
      <c r="G229" s="246"/>
    </row>
    <row r="230" spans="1:7" s="55" customFormat="1" ht="12.75">
      <c r="A230" s="32"/>
      <c r="B230" s="32"/>
      <c r="C230" s="246"/>
      <c r="D230" s="32"/>
      <c r="E230" s="246"/>
      <c r="F230" s="32"/>
      <c r="G230" s="246"/>
    </row>
    <row r="231" spans="1:7" s="55" customFormat="1" ht="12.75">
      <c r="A231" s="32"/>
      <c r="B231" s="32"/>
      <c r="C231" s="246"/>
      <c r="D231" s="32"/>
      <c r="E231" s="246"/>
      <c r="F231" s="32"/>
      <c r="G231" s="246"/>
    </row>
    <row r="232" spans="1:7" s="55" customFormat="1" ht="12.75">
      <c r="A232" s="32"/>
      <c r="B232" s="32"/>
      <c r="C232" s="246"/>
      <c r="D232" s="32"/>
      <c r="E232" s="246"/>
      <c r="F232" s="32"/>
      <c r="G232" s="246"/>
    </row>
    <row r="233" spans="1:7" s="55" customFormat="1" ht="12.75">
      <c r="A233" s="32"/>
      <c r="B233" s="32"/>
      <c r="C233" s="246"/>
      <c r="D233" s="32"/>
      <c r="E233" s="246"/>
      <c r="F233" s="32"/>
      <c r="G233" s="246"/>
    </row>
    <row r="234" spans="1:7" s="55" customFormat="1" ht="12.75">
      <c r="A234" s="32"/>
      <c r="B234" s="32"/>
      <c r="C234" s="246"/>
      <c r="D234" s="32"/>
      <c r="E234" s="246"/>
      <c r="F234" s="32"/>
      <c r="G234" s="246"/>
    </row>
    <row r="235" spans="1:7" s="55" customFormat="1" ht="12.75">
      <c r="A235" s="32"/>
      <c r="B235" s="32"/>
      <c r="C235" s="246"/>
      <c r="D235" s="32"/>
      <c r="E235" s="246"/>
      <c r="F235" s="32"/>
      <c r="G235" s="246"/>
    </row>
    <row r="236" spans="1:7" s="55" customFormat="1" ht="12.75">
      <c r="A236" s="32"/>
      <c r="B236" s="32"/>
      <c r="C236" s="246"/>
      <c r="D236" s="32"/>
      <c r="E236" s="246"/>
      <c r="F236" s="32"/>
      <c r="G236" s="246"/>
    </row>
    <row r="237" spans="1:7" s="55" customFormat="1" ht="12.75">
      <c r="A237" s="32"/>
      <c r="B237" s="32"/>
      <c r="C237" s="246"/>
      <c r="D237" s="32"/>
      <c r="E237" s="246"/>
      <c r="F237" s="32"/>
      <c r="G237" s="246"/>
    </row>
    <row r="238" spans="1:7" s="55" customFormat="1" ht="12.75">
      <c r="A238" s="32"/>
      <c r="B238" s="32"/>
      <c r="C238" s="246"/>
      <c r="D238" s="32"/>
      <c r="E238" s="246"/>
      <c r="F238" s="32"/>
      <c r="G238" s="246"/>
    </row>
    <row r="239" spans="1:7" s="55" customFormat="1" ht="12.75">
      <c r="A239" s="32"/>
      <c r="B239" s="32"/>
      <c r="C239" s="246"/>
      <c r="D239" s="32"/>
      <c r="E239" s="246"/>
      <c r="F239" s="32"/>
      <c r="G239" s="246"/>
    </row>
    <row r="240" spans="1:7" s="55" customFormat="1" ht="12.75">
      <c r="A240" s="32"/>
      <c r="B240" s="32"/>
      <c r="C240" s="246"/>
      <c r="D240" s="32"/>
      <c r="E240" s="246"/>
      <c r="F240" s="32"/>
      <c r="G240" s="246"/>
    </row>
    <row r="241" spans="1:7" s="55" customFormat="1" ht="12.75">
      <c r="A241" s="32"/>
      <c r="B241" s="32"/>
      <c r="C241" s="246"/>
      <c r="D241" s="32"/>
      <c r="E241" s="246"/>
      <c r="F241" s="32"/>
      <c r="G241" s="246"/>
    </row>
    <row r="242" spans="1:7" s="55" customFormat="1" ht="12.75">
      <c r="A242" s="32"/>
      <c r="B242" s="32"/>
      <c r="C242" s="246"/>
      <c r="D242" s="32"/>
      <c r="E242" s="246"/>
      <c r="F242" s="32"/>
      <c r="G242" s="246"/>
    </row>
    <row r="243" spans="1:7" s="55" customFormat="1" ht="12.75">
      <c r="A243" s="32"/>
      <c r="B243" s="32"/>
      <c r="C243" s="246"/>
      <c r="D243" s="32"/>
      <c r="E243" s="246"/>
      <c r="F243" s="32"/>
      <c r="G243" s="246"/>
    </row>
    <row r="244" spans="1:7" s="55" customFormat="1" ht="12.75">
      <c r="A244" s="32"/>
      <c r="B244" s="32"/>
      <c r="C244" s="246"/>
      <c r="D244" s="32"/>
      <c r="E244" s="246"/>
      <c r="F244" s="32"/>
      <c r="G244" s="246"/>
    </row>
    <row r="245" spans="1:7" s="55" customFormat="1" ht="12.75">
      <c r="A245" s="32"/>
      <c r="B245" s="32"/>
      <c r="C245" s="246"/>
      <c r="D245" s="32"/>
      <c r="E245" s="246"/>
      <c r="F245" s="32"/>
      <c r="G245" s="246"/>
    </row>
    <row r="246" spans="1:7" s="55" customFormat="1" ht="12.75">
      <c r="A246" s="32"/>
      <c r="B246" s="32"/>
      <c r="C246" s="246"/>
      <c r="D246" s="32"/>
      <c r="E246" s="246"/>
      <c r="F246" s="32"/>
      <c r="G246" s="246"/>
    </row>
    <row r="247" spans="1:7" s="55" customFormat="1" ht="12.75">
      <c r="A247" s="32"/>
      <c r="B247" s="32"/>
      <c r="C247" s="246"/>
      <c r="D247" s="32"/>
      <c r="E247" s="246"/>
      <c r="F247" s="32"/>
      <c r="G247" s="246"/>
    </row>
    <row r="248" spans="1:7" s="55" customFormat="1" ht="12.75">
      <c r="A248" s="32"/>
      <c r="B248" s="32"/>
      <c r="C248" s="246"/>
      <c r="D248" s="32"/>
      <c r="E248" s="246"/>
      <c r="F248" s="32"/>
      <c r="G248" s="246"/>
    </row>
    <row r="249" spans="1:7" s="55" customFormat="1" ht="12.75">
      <c r="A249" s="32"/>
      <c r="B249" s="32"/>
      <c r="C249" s="246"/>
      <c r="D249" s="32"/>
      <c r="E249" s="246"/>
      <c r="F249" s="32"/>
      <c r="G249" s="246"/>
    </row>
    <row r="250" spans="1:7" s="55" customFormat="1" ht="12.75">
      <c r="A250" s="32"/>
      <c r="B250" s="32"/>
      <c r="C250" s="246"/>
      <c r="D250" s="32"/>
      <c r="E250" s="246"/>
      <c r="F250" s="32"/>
      <c r="G250" s="246"/>
    </row>
    <row r="251" spans="1:7" s="55" customFormat="1" ht="12.75">
      <c r="A251" s="32"/>
      <c r="B251" s="32"/>
      <c r="C251" s="246"/>
      <c r="D251" s="32"/>
      <c r="E251" s="246"/>
      <c r="F251" s="32"/>
      <c r="G251" s="246"/>
    </row>
    <row r="252" spans="1:7" s="55" customFormat="1" ht="12.75">
      <c r="A252" s="32"/>
      <c r="B252" s="32"/>
      <c r="C252" s="246"/>
      <c r="D252" s="32"/>
      <c r="E252" s="246"/>
      <c r="F252" s="32"/>
      <c r="G252" s="246"/>
    </row>
    <row r="253" spans="1:7" s="55" customFormat="1" ht="12.75">
      <c r="A253" s="32"/>
      <c r="B253" s="32"/>
      <c r="C253" s="246"/>
      <c r="D253" s="32"/>
      <c r="E253" s="246"/>
      <c r="F253" s="32"/>
      <c r="G253" s="246"/>
    </row>
    <row r="254" spans="1:7" s="55" customFormat="1" ht="12.75">
      <c r="A254" s="32"/>
      <c r="B254" s="32"/>
      <c r="C254" s="246"/>
      <c r="D254" s="32"/>
      <c r="E254" s="246"/>
      <c r="F254" s="32"/>
      <c r="G254" s="246"/>
    </row>
    <row r="255" spans="1:7" s="55" customFormat="1" ht="12.75">
      <c r="A255" s="32"/>
      <c r="B255" s="32"/>
      <c r="C255" s="246"/>
      <c r="D255" s="32"/>
      <c r="E255" s="246"/>
      <c r="F255" s="32"/>
      <c r="G255" s="246"/>
    </row>
    <row r="256" spans="1:7" s="55" customFormat="1" ht="12.75">
      <c r="A256" s="32"/>
      <c r="B256" s="32"/>
      <c r="C256" s="246"/>
      <c r="D256" s="32"/>
      <c r="E256" s="246"/>
      <c r="F256" s="32"/>
      <c r="G256" s="246"/>
    </row>
    <row r="257" spans="1:7" s="55" customFormat="1" ht="12.75">
      <c r="A257" s="32"/>
      <c r="B257" s="32"/>
      <c r="C257" s="246"/>
      <c r="D257" s="32"/>
      <c r="E257" s="246"/>
      <c r="F257" s="32"/>
      <c r="G257" s="246"/>
    </row>
    <row r="258" spans="1:7" s="55" customFormat="1" ht="12.75">
      <c r="A258" s="32"/>
      <c r="B258" s="32"/>
      <c r="C258" s="246"/>
      <c r="D258" s="32"/>
      <c r="E258" s="246"/>
      <c r="F258" s="32"/>
      <c r="G258" s="246"/>
    </row>
    <row r="259" spans="1:7" s="55" customFormat="1" ht="12.75">
      <c r="A259" s="32"/>
      <c r="B259" s="32"/>
      <c r="C259" s="246"/>
      <c r="D259" s="32"/>
      <c r="E259" s="246"/>
      <c r="F259" s="32"/>
      <c r="G259" s="246"/>
    </row>
    <row r="260" spans="1:7" s="55" customFormat="1" ht="12.75">
      <c r="A260" s="32"/>
      <c r="B260" s="32"/>
      <c r="C260" s="246"/>
      <c r="D260" s="32"/>
      <c r="E260" s="246"/>
      <c r="F260" s="32"/>
      <c r="G260" s="246"/>
    </row>
    <row r="261" spans="1:7" s="55" customFormat="1" ht="12.75">
      <c r="A261" s="32"/>
      <c r="B261" s="32"/>
      <c r="C261" s="246"/>
      <c r="D261" s="32"/>
      <c r="E261" s="246"/>
      <c r="F261" s="32"/>
      <c r="G261" s="246"/>
    </row>
    <row r="262" spans="1:7" s="55" customFormat="1" ht="12.75">
      <c r="A262" s="32"/>
      <c r="B262" s="32"/>
      <c r="C262" s="246"/>
      <c r="D262" s="32"/>
      <c r="E262" s="246"/>
      <c r="F262" s="32"/>
      <c r="G262" s="246"/>
    </row>
    <row r="263" spans="1:7" s="55" customFormat="1" ht="12.75">
      <c r="A263" s="32"/>
      <c r="B263" s="32"/>
      <c r="C263" s="246"/>
      <c r="D263" s="32"/>
      <c r="E263" s="246"/>
      <c r="F263" s="32"/>
      <c r="G263" s="246"/>
    </row>
    <row r="264" spans="1:7" s="55" customFormat="1" ht="12.75">
      <c r="A264" s="32"/>
      <c r="B264" s="32"/>
      <c r="C264" s="246"/>
      <c r="D264" s="32"/>
      <c r="E264" s="246"/>
      <c r="F264" s="32"/>
      <c r="G264" s="246"/>
    </row>
    <row r="265" spans="1:7" s="55" customFormat="1" ht="12.75">
      <c r="A265" s="32"/>
      <c r="B265" s="32"/>
      <c r="C265" s="246"/>
      <c r="D265" s="32"/>
      <c r="E265" s="246"/>
      <c r="F265" s="32"/>
      <c r="G265" s="246"/>
    </row>
    <row r="266" spans="1:7" s="55" customFormat="1" ht="12.75">
      <c r="A266" s="32"/>
      <c r="B266" s="32"/>
      <c r="C266" s="246"/>
      <c r="D266" s="32"/>
      <c r="E266" s="246"/>
      <c r="F266" s="32"/>
      <c r="G266" s="246"/>
    </row>
    <row r="267" spans="1:7" s="55" customFormat="1" ht="12.75">
      <c r="A267" s="32"/>
      <c r="B267" s="32"/>
      <c r="C267" s="246"/>
      <c r="D267" s="32"/>
      <c r="E267" s="246"/>
      <c r="F267" s="32"/>
      <c r="G267" s="246"/>
    </row>
    <row r="268" spans="1:7" s="55" customFormat="1" ht="12.75">
      <c r="A268" s="32"/>
      <c r="B268" s="32"/>
      <c r="C268" s="246"/>
      <c r="D268" s="32"/>
      <c r="E268" s="246"/>
      <c r="F268" s="32"/>
      <c r="G268" s="246"/>
    </row>
    <row r="269" spans="1:7" s="55" customFormat="1" ht="12.75">
      <c r="A269" s="32"/>
      <c r="B269" s="32"/>
      <c r="C269" s="246"/>
      <c r="D269" s="32"/>
      <c r="E269" s="246"/>
      <c r="F269" s="32"/>
      <c r="G269" s="246"/>
    </row>
    <row r="270" spans="1:7" s="55" customFormat="1" ht="12.75">
      <c r="A270" s="32"/>
      <c r="B270" s="32"/>
      <c r="C270" s="246"/>
      <c r="D270" s="32"/>
      <c r="E270" s="246"/>
      <c r="F270" s="32"/>
      <c r="G270" s="246"/>
    </row>
    <row r="271" spans="1:7" s="55" customFormat="1" ht="12.75">
      <c r="A271" s="32"/>
      <c r="B271" s="32"/>
      <c r="C271" s="246"/>
      <c r="D271" s="32"/>
      <c r="E271" s="246"/>
      <c r="F271" s="32"/>
      <c r="G271" s="246"/>
    </row>
    <row r="272" spans="1:7" s="55" customFormat="1" ht="12.75">
      <c r="A272" s="32"/>
      <c r="B272" s="32"/>
      <c r="C272" s="246"/>
      <c r="D272" s="32"/>
      <c r="E272" s="246"/>
      <c r="F272" s="32"/>
      <c r="G272" s="246"/>
    </row>
    <row r="273" spans="1:7" s="55" customFormat="1" ht="12.75">
      <c r="A273" s="32"/>
      <c r="B273" s="32"/>
      <c r="C273" s="246"/>
      <c r="D273" s="32"/>
      <c r="E273" s="246"/>
      <c r="F273" s="32"/>
      <c r="G273" s="246"/>
    </row>
    <row r="274" spans="1:7" s="55" customFormat="1" ht="12.75">
      <c r="A274" s="32"/>
      <c r="B274" s="32"/>
      <c r="C274" s="246"/>
      <c r="D274" s="32"/>
      <c r="E274" s="246"/>
      <c r="F274" s="32"/>
      <c r="G274" s="246"/>
    </row>
    <row r="275" spans="1:7" s="55" customFormat="1" ht="12.75">
      <c r="A275" s="32"/>
      <c r="B275" s="32"/>
      <c r="C275" s="246"/>
      <c r="D275" s="32"/>
      <c r="E275" s="246"/>
      <c r="F275" s="32"/>
      <c r="G275" s="246"/>
    </row>
    <row r="276" spans="1:7" s="55" customFormat="1" ht="12.75">
      <c r="A276" s="32"/>
      <c r="B276" s="32"/>
      <c r="C276" s="246"/>
      <c r="D276" s="32"/>
      <c r="E276" s="246"/>
      <c r="F276" s="32"/>
      <c r="G276" s="246"/>
    </row>
    <row r="277" spans="1:7" s="55" customFormat="1" ht="12.75">
      <c r="A277" s="32"/>
      <c r="B277" s="32"/>
      <c r="C277" s="246"/>
      <c r="D277" s="32"/>
      <c r="E277" s="246"/>
      <c r="F277" s="32"/>
      <c r="G277" s="246"/>
    </row>
    <row r="278" spans="1:7" s="55" customFormat="1" ht="12.75">
      <c r="A278" s="32"/>
      <c r="B278" s="32"/>
      <c r="C278" s="246"/>
      <c r="D278" s="32"/>
      <c r="E278" s="246"/>
      <c r="F278" s="32"/>
      <c r="G278" s="246"/>
    </row>
    <row r="279" spans="1:7" s="55" customFormat="1" ht="12.75">
      <c r="A279" s="32"/>
      <c r="B279" s="32"/>
      <c r="C279" s="246"/>
      <c r="D279" s="32"/>
      <c r="E279" s="246"/>
      <c r="F279" s="32"/>
      <c r="G279" s="246"/>
    </row>
    <row r="280" spans="1:7" s="55" customFormat="1" ht="12.75">
      <c r="A280" s="32"/>
      <c r="B280" s="32"/>
      <c r="C280" s="246"/>
      <c r="D280" s="32"/>
      <c r="E280" s="246"/>
      <c r="F280" s="32"/>
      <c r="G280" s="246"/>
    </row>
    <row r="281" spans="1:7" s="55" customFormat="1" ht="12.75">
      <c r="A281" s="32"/>
      <c r="B281" s="32"/>
      <c r="C281" s="246"/>
      <c r="D281" s="32"/>
      <c r="E281" s="246"/>
      <c r="F281" s="32"/>
      <c r="G281" s="246"/>
    </row>
    <row r="282" spans="1:7" s="55" customFormat="1" ht="12.75">
      <c r="A282" s="32"/>
      <c r="B282" s="32"/>
      <c r="C282" s="246"/>
      <c r="D282" s="32"/>
      <c r="E282" s="246"/>
      <c r="F282" s="32"/>
      <c r="G282" s="246"/>
    </row>
    <row r="283" spans="1:7" s="55" customFormat="1" ht="12.75">
      <c r="A283" s="32"/>
      <c r="B283" s="32"/>
      <c r="C283" s="246"/>
      <c r="D283" s="32"/>
      <c r="E283" s="246"/>
      <c r="F283" s="32"/>
      <c r="G283" s="246"/>
    </row>
    <row r="284" spans="1:7" s="55" customFormat="1" ht="12.75">
      <c r="A284" s="32"/>
      <c r="B284" s="32"/>
      <c r="C284" s="246"/>
      <c r="D284" s="32"/>
      <c r="E284" s="246"/>
      <c r="F284" s="32"/>
      <c r="G284" s="246"/>
    </row>
    <row r="285" spans="1:7" s="55" customFormat="1" ht="12.75">
      <c r="A285" s="32"/>
      <c r="B285" s="32"/>
      <c r="C285" s="246"/>
      <c r="D285" s="32"/>
      <c r="E285" s="246"/>
      <c r="F285" s="32"/>
      <c r="G285" s="246"/>
    </row>
    <row r="286" spans="1:7" s="55" customFormat="1" ht="12.75">
      <c r="A286" s="32"/>
      <c r="B286" s="32"/>
      <c r="C286" s="246"/>
      <c r="D286" s="32"/>
      <c r="E286" s="246"/>
      <c r="F286" s="32"/>
      <c r="G286" s="246"/>
    </row>
    <row r="287" spans="1:7" s="55" customFormat="1" ht="12.75">
      <c r="A287" s="32"/>
      <c r="B287" s="32"/>
      <c r="C287" s="246"/>
      <c r="D287" s="32"/>
      <c r="E287" s="246"/>
      <c r="F287" s="32"/>
      <c r="G287" s="246"/>
    </row>
    <row r="288" spans="1:7" s="55" customFormat="1" ht="12.75">
      <c r="A288" s="32"/>
      <c r="B288" s="32"/>
      <c r="C288" s="246"/>
      <c r="D288" s="32"/>
      <c r="E288" s="246"/>
      <c r="F288" s="32"/>
      <c r="G288" s="246"/>
    </row>
    <row r="289" spans="1:7" s="55" customFormat="1" ht="12.75">
      <c r="A289" s="32"/>
      <c r="B289" s="32"/>
      <c r="C289" s="246"/>
      <c r="D289" s="32"/>
      <c r="E289" s="246"/>
      <c r="F289" s="32"/>
      <c r="G289" s="246"/>
    </row>
    <row r="290" spans="1:7" s="55" customFormat="1" ht="12.75">
      <c r="A290" s="32"/>
      <c r="B290" s="32"/>
      <c r="C290" s="246"/>
      <c r="D290" s="32"/>
      <c r="E290" s="246"/>
      <c r="F290" s="32"/>
      <c r="G290" s="246"/>
    </row>
    <row r="291" spans="1:7" s="55" customFormat="1" ht="12.75">
      <c r="A291" s="32"/>
      <c r="B291" s="32"/>
      <c r="C291" s="246"/>
      <c r="D291" s="32"/>
      <c r="E291" s="246"/>
      <c r="F291" s="32"/>
      <c r="G291" s="246"/>
    </row>
    <row r="292" spans="1:7" s="55" customFormat="1" ht="12.75">
      <c r="A292" s="32"/>
      <c r="B292" s="32"/>
      <c r="C292" s="246"/>
      <c r="D292" s="32"/>
      <c r="E292" s="246"/>
      <c r="F292" s="32"/>
      <c r="G292" s="246"/>
    </row>
    <row r="293" spans="1:7" s="55" customFormat="1" ht="12.75">
      <c r="A293" s="32"/>
      <c r="B293" s="32"/>
      <c r="C293" s="246"/>
      <c r="D293" s="32"/>
      <c r="E293" s="246"/>
      <c r="F293" s="32"/>
      <c r="G293" s="246"/>
    </row>
    <row r="294" spans="1:7" s="55" customFormat="1" ht="12.75">
      <c r="A294" s="32"/>
      <c r="B294" s="32"/>
      <c r="C294" s="246"/>
      <c r="D294" s="32"/>
      <c r="E294" s="246"/>
      <c r="F294" s="32"/>
      <c r="G294" s="246"/>
    </row>
    <row r="295" spans="1:7" s="55" customFormat="1" ht="12.75">
      <c r="A295" s="32"/>
      <c r="B295" s="32"/>
      <c r="C295" s="246"/>
      <c r="D295" s="32"/>
      <c r="E295" s="246"/>
      <c r="F295" s="32"/>
      <c r="G295" s="246"/>
    </row>
    <row r="296" spans="1:7" s="55" customFormat="1" ht="12.75">
      <c r="A296" s="32"/>
      <c r="B296" s="32"/>
      <c r="C296" s="246"/>
      <c r="D296" s="32"/>
      <c r="E296" s="246"/>
      <c r="F296" s="32"/>
      <c r="G296" s="246"/>
    </row>
    <row r="297" spans="1:7" s="55" customFormat="1" ht="12.75">
      <c r="A297" s="32"/>
      <c r="B297" s="32"/>
      <c r="C297" s="246"/>
      <c r="D297" s="32"/>
      <c r="E297" s="246"/>
      <c r="F297" s="32"/>
      <c r="G297" s="246"/>
    </row>
    <row r="298" spans="1:7" s="55" customFormat="1" ht="12.75">
      <c r="A298" s="32"/>
      <c r="B298" s="32"/>
      <c r="C298" s="246"/>
      <c r="D298" s="32"/>
      <c r="E298" s="246"/>
      <c r="F298" s="32"/>
      <c r="G298" s="246"/>
    </row>
    <row r="299" spans="1:7" s="55" customFormat="1" ht="12.75">
      <c r="A299" s="32"/>
      <c r="B299" s="32"/>
      <c r="C299" s="246"/>
      <c r="D299" s="32"/>
      <c r="E299" s="246"/>
      <c r="F299" s="32"/>
      <c r="G299" s="246"/>
    </row>
    <row r="300" spans="1:7" s="55" customFormat="1" ht="12.75">
      <c r="A300" s="32"/>
      <c r="B300" s="32"/>
      <c r="C300" s="246"/>
      <c r="D300" s="32"/>
      <c r="E300" s="246"/>
      <c r="F300" s="32"/>
      <c r="G300" s="246"/>
    </row>
    <row r="301" spans="1:7" s="55" customFormat="1" ht="12.75">
      <c r="A301" s="32"/>
      <c r="B301" s="32"/>
      <c r="C301" s="246"/>
      <c r="D301" s="32"/>
      <c r="E301" s="246"/>
      <c r="F301" s="32"/>
      <c r="G301" s="246"/>
    </row>
    <row r="302" spans="1:7" s="55" customFormat="1" ht="12.75">
      <c r="A302" s="32"/>
      <c r="B302" s="32"/>
      <c r="C302" s="246"/>
      <c r="D302" s="32"/>
      <c r="E302" s="246"/>
      <c r="F302" s="32"/>
      <c r="G302" s="246"/>
    </row>
    <row r="303" spans="1:7" s="55" customFormat="1" ht="12.75">
      <c r="A303" s="32"/>
      <c r="B303" s="32"/>
      <c r="C303" s="246"/>
      <c r="D303" s="32"/>
      <c r="E303" s="246"/>
      <c r="F303" s="32"/>
      <c r="G303" s="246"/>
    </row>
    <row r="304" spans="1:7" s="55" customFormat="1" ht="12.75">
      <c r="A304" s="32"/>
      <c r="B304" s="32"/>
      <c r="C304" s="246"/>
      <c r="D304" s="32"/>
      <c r="E304" s="246"/>
      <c r="F304" s="32"/>
      <c r="G304" s="246"/>
    </row>
    <row r="305" spans="1:7" s="55" customFormat="1" ht="12.75">
      <c r="A305" s="32"/>
      <c r="B305" s="32"/>
      <c r="C305" s="246"/>
      <c r="D305" s="32"/>
      <c r="E305" s="246"/>
      <c r="F305" s="32"/>
      <c r="G305" s="246"/>
    </row>
    <row r="306" spans="1:7" s="55" customFormat="1" ht="12.75">
      <c r="A306" s="32"/>
      <c r="B306" s="32"/>
      <c r="C306" s="246"/>
      <c r="D306" s="32"/>
      <c r="E306" s="246"/>
      <c r="F306" s="32"/>
      <c r="G306" s="246"/>
    </row>
    <row r="307" spans="1:7" s="55" customFormat="1" ht="12.75">
      <c r="A307" s="32"/>
      <c r="B307" s="32"/>
      <c r="C307" s="246"/>
      <c r="D307" s="32"/>
      <c r="E307" s="246"/>
      <c r="F307" s="32"/>
      <c r="G307" s="246"/>
    </row>
    <row r="308" spans="1:7" s="55" customFormat="1" ht="12.75">
      <c r="A308" s="32"/>
      <c r="B308" s="32"/>
      <c r="C308" s="246"/>
      <c r="D308" s="32"/>
      <c r="E308" s="246"/>
      <c r="F308" s="32"/>
      <c r="G308" s="246"/>
    </row>
    <row r="309" spans="1:7" s="55" customFormat="1" ht="12.75">
      <c r="A309" s="32"/>
      <c r="B309" s="32"/>
      <c r="C309" s="246"/>
      <c r="D309" s="32"/>
      <c r="E309" s="246"/>
      <c r="F309" s="32"/>
      <c r="G309" s="246"/>
    </row>
    <row r="310" spans="1:7" s="55" customFormat="1" ht="12.75">
      <c r="A310" s="32"/>
      <c r="B310" s="32"/>
      <c r="C310" s="246"/>
      <c r="D310" s="32"/>
      <c r="E310" s="246"/>
      <c r="F310" s="32"/>
      <c r="G310" s="246"/>
    </row>
    <row r="311" spans="1:7" s="55" customFormat="1" ht="12.75">
      <c r="A311" s="32"/>
      <c r="B311" s="32"/>
      <c r="C311" s="246"/>
      <c r="D311" s="32"/>
      <c r="E311" s="246"/>
      <c r="F311" s="32"/>
      <c r="G311" s="246"/>
    </row>
    <row r="312" spans="1:7" s="55" customFormat="1" ht="12.75">
      <c r="A312" s="32"/>
      <c r="B312" s="32"/>
      <c r="C312" s="246"/>
      <c r="D312" s="32"/>
      <c r="E312" s="246"/>
      <c r="F312" s="32"/>
      <c r="G312" s="246"/>
    </row>
    <row r="313" spans="1:7" s="55" customFormat="1" ht="12.75">
      <c r="A313" s="32"/>
      <c r="B313" s="32"/>
      <c r="C313" s="246"/>
      <c r="D313" s="32"/>
      <c r="E313" s="246"/>
      <c r="F313" s="32"/>
      <c r="G313" s="246"/>
    </row>
    <row r="314" spans="1:7" s="55" customFormat="1" ht="12.75">
      <c r="A314" s="32"/>
      <c r="B314" s="32"/>
      <c r="C314" s="246"/>
      <c r="D314" s="32"/>
      <c r="E314" s="246"/>
      <c r="F314" s="32"/>
      <c r="G314" s="246"/>
    </row>
    <row r="315" spans="1:7" s="55" customFormat="1" ht="12.75">
      <c r="A315" s="32"/>
      <c r="B315" s="32"/>
      <c r="C315" s="246"/>
      <c r="D315" s="32"/>
      <c r="E315" s="246"/>
      <c r="F315" s="32"/>
      <c r="G315" s="246"/>
    </row>
    <row r="316" spans="1:7" s="55" customFormat="1" ht="12.75">
      <c r="A316" s="32"/>
      <c r="B316" s="32"/>
      <c r="C316" s="246"/>
      <c r="D316" s="32"/>
      <c r="E316" s="246"/>
      <c r="F316" s="32"/>
      <c r="G316" s="246"/>
    </row>
    <row r="317" spans="1:7" s="55" customFormat="1" ht="12.75">
      <c r="A317" s="32"/>
      <c r="B317" s="32"/>
      <c r="C317" s="246"/>
      <c r="D317" s="32"/>
      <c r="E317" s="246"/>
      <c r="F317" s="32"/>
      <c r="G317" s="246"/>
    </row>
    <row r="318" spans="1:7" s="55" customFormat="1" ht="12.75">
      <c r="A318" s="32"/>
      <c r="B318" s="32"/>
      <c r="C318" s="246"/>
      <c r="D318" s="32"/>
      <c r="E318" s="246"/>
      <c r="F318" s="32"/>
      <c r="G318" s="246"/>
    </row>
    <row r="319" spans="1:7" s="55" customFormat="1" ht="12.75">
      <c r="A319" s="32"/>
      <c r="B319" s="32"/>
      <c r="C319" s="246"/>
      <c r="D319" s="32"/>
      <c r="E319" s="246"/>
      <c r="F319" s="32"/>
      <c r="G319" s="246"/>
    </row>
    <row r="320" spans="1:7" s="55" customFormat="1" ht="12.75">
      <c r="A320" s="32"/>
      <c r="B320" s="32"/>
      <c r="C320" s="246"/>
      <c r="D320" s="32"/>
      <c r="E320" s="246"/>
      <c r="F320" s="32"/>
      <c r="G320" s="246"/>
    </row>
    <row r="321" spans="1:7" s="55" customFormat="1" ht="12.75">
      <c r="A321" s="32"/>
      <c r="B321" s="32"/>
      <c r="C321" s="246"/>
      <c r="D321" s="32"/>
      <c r="E321" s="246"/>
      <c r="F321" s="32"/>
      <c r="G321" s="246"/>
    </row>
    <row r="322" spans="1:7" s="55" customFormat="1" ht="12.75">
      <c r="A322" s="32"/>
      <c r="B322" s="32"/>
      <c r="C322" s="246"/>
      <c r="D322" s="32"/>
      <c r="E322" s="246"/>
      <c r="F322" s="32"/>
      <c r="G322" s="246"/>
    </row>
    <row r="323" spans="1:7" s="55" customFormat="1" ht="12.75">
      <c r="A323" s="32"/>
      <c r="B323" s="32"/>
      <c r="C323" s="246"/>
      <c r="D323" s="32"/>
      <c r="E323" s="246"/>
      <c r="F323" s="32"/>
      <c r="G323" s="246"/>
    </row>
    <row r="324" spans="1:7" s="55" customFormat="1" ht="12.75">
      <c r="A324" s="32"/>
      <c r="B324" s="32"/>
      <c r="C324" s="246"/>
      <c r="D324" s="32"/>
      <c r="E324" s="246"/>
      <c r="F324" s="32"/>
      <c r="G324" s="246"/>
    </row>
    <row r="325" spans="1:7" s="55" customFormat="1" ht="12.75">
      <c r="A325" s="32"/>
      <c r="B325" s="32"/>
      <c r="C325" s="246"/>
      <c r="D325" s="32"/>
      <c r="E325" s="246"/>
      <c r="F325" s="32"/>
      <c r="G325" s="246"/>
    </row>
    <row r="326" spans="1:7" s="55" customFormat="1" ht="12.75">
      <c r="A326" s="32"/>
      <c r="B326" s="32"/>
      <c r="C326" s="246"/>
      <c r="D326" s="32"/>
      <c r="E326" s="246"/>
      <c r="F326" s="32"/>
      <c r="G326" s="246"/>
    </row>
    <row r="327" spans="1:7" s="55" customFormat="1" ht="12.75">
      <c r="A327" s="32"/>
      <c r="B327" s="32"/>
      <c r="C327" s="246"/>
      <c r="D327" s="32"/>
      <c r="E327" s="246"/>
      <c r="F327" s="32"/>
      <c r="G327" s="246"/>
    </row>
    <row r="328" spans="1:7" s="55" customFormat="1" ht="12.75">
      <c r="A328" s="32"/>
      <c r="B328" s="32"/>
      <c r="C328" s="246"/>
      <c r="D328" s="32"/>
      <c r="E328" s="246"/>
      <c r="F328" s="32"/>
      <c r="G328" s="246"/>
    </row>
    <row r="329" spans="1:7" s="55" customFormat="1" ht="12.75">
      <c r="A329" s="32"/>
      <c r="B329" s="32"/>
      <c r="C329" s="246"/>
      <c r="D329" s="32"/>
      <c r="E329" s="246"/>
      <c r="F329" s="32"/>
      <c r="G329" s="246"/>
    </row>
    <row r="330" spans="1:7" s="55" customFormat="1" ht="12.75">
      <c r="A330" s="32"/>
      <c r="B330" s="32"/>
      <c r="C330" s="246"/>
      <c r="D330" s="32"/>
      <c r="E330" s="246"/>
      <c r="F330" s="32"/>
      <c r="G330" s="246"/>
    </row>
    <row r="331" spans="1:7" s="55" customFormat="1" ht="12.75">
      <c r="A331" s="32"/>
      <c r="B331" s="32"/>
      <c r="C331" s="246"/>
      <c r="D331" s="32"/>
      <c r="E331" s="246"/>
      <c r="F331" s="32"/>
      <c r="G331" s="246"/>
    </row>
    <row r="332" spans="1:7" s="55" customFormat="1" ht="12.75">
      <c r="A332" s="32"/>
      <c r="B332" s="32"/>
      <c r="C332" s="246"/>
      <c r="D332" s="32"/>
      <c r="E332" s="246"/>
      <c r="F332" s="32"/>
      <c r="G332" s="246"/>
    </row>
    <row r="333" spans="1:7" s="55" customFormat="1" ht="12.75">
      <c r="A333" s="32"/>
      <c r="B333" s="32"/>
      <c r="C333" s="246"/>
      <c r="D333" s="32"/>
      <c r="E333" s="246"/>
      <c r="F333" s="32"/>
      <c r="G333" s="246"/>
    </row>
    <row r="334" spans="1:7" s="55" customFormat="1" ht="12.75">
      <c r="A334" s="32"/>
      <c r="B334" s="32"/>
      <c r="C334" s="246"/>
      <c r="D334" s="32"/>
      <c r="E334" s="246"/>
      <c r="F334" s="32"/>
      <c r="G334" s="246"/>
    </row>
    <row r="335" spans="1:7" s="55" customFormat="1" ht="12.75">
      <c r="A335" s="32"/>
      <c r="B335" s="32"/>
      <c r="C335" s="246"/>
      <c r="D335" s="32"/>
      <c r="E335" s="246"/>
      <c r="F335" s="32"/>
      <c r="G335" s="246"/>
    </row>
    <row r="336" spans="1:7" s="55" customFormat="1" ht="12.75">
      <c r="A336" s="32"/>
      <c r="B336" s="32"/>
      <c r="C336" s="246"/>
      <c r="D336" s="32"/>
      <c r="E336" s="246"/>
      <c r="F336" s="32"/>
      <c r="G336" s="246"/>
    </row>
    <row r="337" spans="1:7" s="55" customFormat="1" ht="12.75">
      <c r="A337" s="32"/>
      <c r="B337" s="32"/>
      <c r="C337" s="246"/>
      <c r="D337" s="32"/>
      <c r="E337" s="246"/>
      <c r="F337" s="32"/>
      <c r="G337" s="246"/>
    </row>
    <row r="338" spans="1:7" s="55" customFormat="1" ht="12.75">
      <c r="A338" s="32"/>
      <c r="B338" s="32"/>
      <c r="C338" s="246"/>
      <c r="D338" s="32"/>
      <c r="E338" s="246"/>
      <c r="F338" s="32"/>
      <c r="G338" s="246"/>
    </row>
    <row r="339" spans="1:7" s="55" customFormat="1" ht="12.75">
      <c r="A339" s="32"/>
      <c r="B339" s="32"/>
      <c r="C339" s="246"/>
      <c r="D339" s="32"/>
      <c r="E339" s="246"/>
      <c r="F339" s="32"/>
      <c r="G339" s="246"/>
    </row>
    <row r="340" spans="1:7" s="55" customFormat="1" ht="12.75">
      <c r="A340" s="32"/>
      <c r="B340" s="32"/>
      <c r="C340" s="246"/>
      <c r="D340" s="32"/>
      <c r="E340" s="246"/>
      <c r="F340" s="32"/>
      <c r="G340" s="246"/>
    </row>
    <row r="341" spans="1:7" s="55" customFormat="1" ht="12.75">
      <c r="A341" s="32"/>
      <c r="B341" s="32"/>
      <c r="C341" s="246"/>
      <c r="D341" s="32"/>
      <c r="E341" s="246"/>
      <c r="F341" s="32"/>
      <c r="G341" s="246"/>
    </row>
    <row r="342" spans="1:7" s="55" customFormat="1" ht="12.75">
      <c r="A342" s="32"/>
      <c r="B342" s="32"/>
      <c r="C342" s="246"/>
      <c r="D342" s="32"/>
      <c r="E342" s="246"/>
      <c r="F342" s="32"/>
      <c r="G342" s="246"/>
    </row>
    <row r="343" spans="1:7" s="55" customFormat="1" ht="12.75">
      <c r="A343" s="32"/>
      <c r="B343" s="32"/>
      <c r="C343" s="246"/>
      <c r="D343" s="32"/>
      <c r="E343" s="246"/>
      <c r="F343" s="32"/>
      <c r="G343" s="246"/>
    </row>
    <row r="344" spans="1:7" s="55" customFormat="1" ht="12.75">
      <c r="A344" s="32"/>
      <c r="B344" s="32"/>
      <c r="C344" s="246"/>
      <c r="D344" s="32"/>
      <c r="E344" s="246"/>
      <c r="F344" s="32"/>
      <c r="G344" s="246"/>
    </row>
    <row r="345" spans="1:7" s="55" customFormat="1" ht="12.75">
      <c r="A345" s="32"/>
      <c r="B345" s="32"/>
      <c r="C345" s="246"/>
      <c r="D345" s="32"/>
      <c r="E345" s="246"/>
      <c r="F345" s="32"/>
      <c r="G345" s="246"/>
    </row>
    <row r="346" spans="1:7" s="55" customFormat="1" ht="12.75">
      <c r="A346" s="32"/>
      <c r="B346" s="32"/>
      <c r="C346" s="246"/>
      <c r="D346" s="32"/>
      <c r="E346" s="246"/>
      <c r="F346" s="32"/>
      <c r="G346" s="246"/>
    </row>
    <row r="347" spans="1:7" s="55" customFormat="1" ht="12.75">
      <c r="A347" s="32"/>
      <c r="B347" s="32"/>
      <c r="C347" s="246"/>
      <c r="D347" s="32"/>
      <c r="E347" s="246"/>
      <c r="F347" s="32"/>
      <c r="G347" s="246"/>
    </row>
    <row r="348" spans="1:7" s="55" customFormat="1" ht="12.75">
      <c r="A348" s="32"/>
      <c r="B348" s="32"/>
      <c r="C348" s="246"/>
      <c r="D348" s="32"/>
      <c r="E348" s="246"/>
      <c r="F348" s="32"/>
      <c r="G348" s="246"/>
    </row>
    <row r="349" spans="1:7" s="55" customFormat="1" ht="12.75">
      <c r="A349" s="32"/>
      <c r="B349" s="32"/>
      <c r="C349" s="246"/>
      <c r="D349" s="32"/>
      <c r="E349" s="246"/>
      <c r="F349" s="32"/>
      <c r="G349" s="246"/>
    </row>
    <row r="350" spans="1:7" s="55" customFormat="1" ht="12.75">
      <c r="A350" s="32"/>
      <c r="B350" s="32"/>
      <c r="C350" s="246"/>
      <c r="D350" s="32"/>
      <c r="E350" s="246"/>
      <c r="F350" s="32"/>
      <c r="G350" s="246"/>
    </row>
    <row r="351" spans="1:7" s="55" customFormat="1" ht="12.75">
      <c r="A351" s="32"/>
      <c r="B351" s="32"/>
      <c r="C351" s="246"/>
      <c r="D351" s="32"/>
      <c r="E351" s="246"/>
      <c r="F351" s="32"/>
      <c r="G351" s="246"/>
    </row>
    <row r="352" spans="1:7" s="55" customFormat="1" ht="12.75">
      <c r="A352" s="32"/>
      <c r="B352" s="32"/>
      <c r="C352" s="246"/>
      <c r="D352" s="32"/>
      <c r="E352" s="246"/>
      <c r="F352" s="32"/>
      <c r="G352" s="246"/>
    </row>
    <row r="353" spans="1:7" s="55" customFormat="1" ht="12.75">
      <c r="A353" s="32"/>
      <c r="B353" s="32"/>
      <c r="C353" s="246"/>
      <c r="D353" s="32"/>
      <c r="E353" s="246"/>
      <c r="F353" s="32"/>
      <c r="G353" s="246"/>
    </row>
    <row r="354" spans="1:7" s="55" customFormat="1" ht="12.75">
      <c r="A354" s="32"/>
      <c r="B354" s="32"/>
      <c r="C354" s="246"/>
      <c r="D354" s="32"/>
      <c r="E354" s="246"/>
      <c r="F354" s="32"/>
      <c r="G354" s="246"/>
    </row>
    <row r="355" spans="1:7" s="55" customFormat="1" ht="12.75">
      <c r="A355" s="32"/>
      <c r="B355" s="32"/>
      <c r="C355" s="246"/>
      <c r="D355" s="32"/>
      <c r="E355" s="246"/>
      <c r="F355" s="32"/>
      <c r="G355" s="246"/>
    </row>
    <row r="356" spans="1:7" s="55" customFormat="1" ht="12.75">
      <c r="A356" s="32"/>
      <c r="B356" s="32"/>
      <c r="C356" s="246"/>
      <c r="D356" s="32"/>
      <c r="E356" s="246"/>
      <c r="F356" s="32"/>
      <c r="G356" s="246"/>
    </row>
    <row r="357" spans="1:7" s="55" customFormat="1" ht="12.75">
      <c r="A357" s="32"/>
      <c r="B357" s="32"/>
      <c r="C357" s="246"/>
      <c r="D357" s="32"/>
      <c r="E357" s="246"/>
      <c r="F357" s="32"/>
      <c r="G357" s="246"/>
    </row>
    <row r="358" spans="1:7" s="55" customFormat="1" ht="12.75">
      <c r="A358" s="32"/>
      <c r="B358" s="32"/>
      <c r="C358" s="246"/>
      <c r="D358" s="32"/>
      <c r="E358" s="246"/>
      <c r="F358" s="32"/>
      <c r="G358" s="246"/>
    </row>
    <row r="359" spans="1:7" s="55" customFormat="1" ht="12.75">
      <c r="A359" s="32"/>
      <c r="B359" s="32"/>
      <c r="C359" s="246"/>
      <c r="D359" s="32"/>
      <c r="E359" s="246"/>
      <c r="F359" s="32"/>
      <c r="G359" s="246"/>
    </row>
    <row r="360" spans="1:7" s="55" customFormat="1" ht="12.75">
      <c r="A360" s="32"/>
      <c r="B360" s="32"/>
      <c r="C360" s="246"/>
      <c r="D360" s="32"/>
      <c r="E360" s="246"/>
      <c r="F360" s="32"/>
      <c r="G360" s="246"/>
    </row>
    <row r="361" spans="1:7" s="55" customFormat="1" ht="12.75">
      <c r="A361" s="32"/>
      <c r="B361" s="32"/>
      <c r="C361" s="246"/>
      <c r="D361" s="32"/>
      <c r="E361" s="246"/>
      <c r="F361" s="32"/>
      <c r="G361" s="246"/>
    </row>
    <row r="362" spans="1:7" s="55" customFormat="1" ht="12.75">
      <c r="A362" s="32"/>
      <c r="B362" s="32"/>
      <c r="C362" s="246"/>
      <c r="D362" s="32"/>
      <c r="E362" s="246"/>
      <c r="F362" s="32"/>
      <c r="G362" s="246"/>
    </row>
    <row r="363" spans="1:7" s="55" customFormat="1" ht="12.75">
      <c r="A363" s="32"/>
      <c r="B363" s="32"/>
      <c r="C363" s="246"/>
      <c r="D363" s="32"/>
      <c r="E363" s="246"/>
      <c r="F363" s="32"/>
      <c r="G363" s="246"/>
    </row>
    <row r="364" spans="1:7" s="55" customFormat="1" ht="12.75">
      <c r="A364" s="32"/>
      <c r="B364" s="32"/>
      <c r="C364" s="246"/>
      <c r="D364" s="32"/>
      <c r="E364" s="246"/>
      <c r="F364" s="32"/>
      <c r="G364" s="246"/>
    </row>
    <row r="365" spans="1:7" s="55" customFormat="1" ht="12.75">
      <c r="A365" s="32"/>
      <c r="B365" s="32"/>
      <c r="C365" s="246"/>
      <c r="D365" s="32"/>
      <c r="E365" s="246"/>
      <c r="F365" s="32"/>
      <c r="G365" s="246"/>
    </row>
    <row r="366" spans="1:7" s="55" customFormat="1" ht="12.75">
      <c r="A366" s="32"/>
      <c r="B366" s="32"/>
      <c r="C366" s="246"/>
      <c r="D366" s="32"/>
      <c r="E366" s="246"/>
      <c r="F366" s="32"/>
      <c r="G366" s="246"/>
    </row>
    <row r="367" spans="1:7" s="55" customFormat="1" ht="12.75">
      <c r="A367" s="32"/>
      <c r="B367" s="32"/>
      <c r="C367" s="246"/>
      <c r="D367" s="32"/>
      <c r="E367" s="246"/>
      <c r="F367" s="32"/>
      <c r="G367" s="246"/>
    </row>
    <row r="368" spans="1:7" s="55" customFormat="1" ht="12.75">
      <c r="A368" s="32"/>
      <c r="B368" s="32"/>
      <c r="C368" s="246"/>
      <c r="D368" s="32"/>
      <c r="E368" s="246"/>
      <c r="F368" s="32"/>
      <c r="G368" s="246"/>
    </row>
    <row r="369" spans="1:7" s="55" customFormat="1" ht="12.75">
      <c r="A369" s="32"/>
      <c r="B369" s="32"/>
      <c r="C369" s="246"/>
      <c r="D369" s="32"/>
      <c r="E369" s="246"/>
      <c r="F369" s="32"/>
      <c r="G369" s="246"/>
    </row>
    <row r="370" spans="1:7" s="55" customFormat="1" ht="12.75">
      <c r="A370" s="32"/>
      <c r="B370" s="32"/>
      <c r="C370" s="246"/>
      <c r="D370" s="32"/>
      <c r="E370" s="246"/>
      <c r="F370" s="32"/>
      <c r="G370" s="246"/>
    </row>
    <row r="371" spans="1:7" s="55" customFormat="1" ht="12.75">
      <c r="A371" s="32"/>
      <c r="B371" s="32"/>
      <c r="C371" s="246"/>
      <c r="D371" s="32"/>
      <c r="E371" s="246"/>
      <c r="F371" s="32"/>
      <c r="G371" s="246"/>
    </row>
    <row r="372" spans="1:7" s="55" customFormat="1" ht="12.75">
      <c r="A372" s="32"/>
      <c r="B372" s="32"/>
      <c r="C372" s="246"/>
      <c r="D372" s="32"/>
      <c r="E372" s="246"/>
      <c r="F372" s="32"/>
      <c r="G372" s="246"/>
    </row>
    <row r="373" spans="1:7" s="55" customFormat="1" ht="12.75">
      <c r="A373" s="32"/>
      <c r="B373" s="32"/>
      <c r="C373" s="246"/>
      <c r="D373" s="32"/>
      <c r="E373" s="246"/>
      <c r="F373" s="32"/>
      <c r="G373" s="246"/>
    </row>
    <row r="374" spans="1:7" s="55" customFormat="1" ht="12.75">
      <c r="A374" s="32"/>
      <c r="B374" s="32"/>
      <c r="C374" s="246"/>
      <c r="D374" s="32"/>
      <c r="E374" s="246"/>
      <c r="F374" s="32"/>
      <c r="G374" s="246"/>
    </row>
    <row r="375" spans="1:7" s="55" customFormat="1" ht="12.75">
      <c r="A375" s="32"/>
      <c r="B375" s="32"/>
      <c r="C375" s="246"/>
      <c r="D375" s="32"/>
      <c r="E375" s="246"/>
      <c r="F375" s="32"/>
      <c r="G375" s="246"/>
    </row>
    <row r="376" spans="1:7" s="55" customFormat="1" ht="12.75">
      <c r="A376" s="32"/>
      <c r="B376" s="32"/>
      <c r="C376" s="246"/>
      <c r="D376" s="32"/>
      <c r="E376" s="246"/>
      <c r="F376" s="32"/>
      <c r="G376" s="246"/>
    </row>
    <row r="377" spans="1:7" s="55" customFormat="1" ht="12.75">
      <c r="A377" s="32"/>
      <c r="B377" s="32"/>
      <c r="C377" s="246"/>
      <c r="D377" s="32"/>
      <c r="E377" s="246"/>
      <c r="F377" s="32"/>
      <c r="G377" s="246"/>
    </row>
    <row r="378" spans="1:7" s="55" customFormat="1" ht="12.75">
      <c r="A378" s="32"/>
      <c r="B378" s="32"/>
      <c r="C378" s="246"/>
      <c r="D378" s="32"/>
      <c r="E378" s="246"/>
      <c r="F378" s="32"/>
      <c r="G378" s="246"/>
    </row>
    <row r="379" spans="1:7" s="55" customFormat="1" ht="12.75">
      <c r="A379" s="32"/>
      <c r="B379" s="32"/>
      <c r="C379" s="246"/>
      <c r="D379" s="32"/>
      <c r="E379" s="246"/>
      <c r="F379" s="32"/>
      <c r="G379" s="246"/>
    </row>
    <row r="380" spans="1:7" s="55" customFormat="1" ht="12.75">
      <c r="A380" s="32"/>
      <c r="B380" s="32"/>
      <c r="C380" s="246"/>
      <c r="D380" s="32"/>
      <c r="E380" s="246"/>
      <c r="F380" s="32"/>
      <c r="G380" s="246"/>
    </row>
    <row r="381" spans="1:7" s="55" customFormat="1" ht="12.75">
      <c r="A381" s="32"/>
      <c r="B381" s="32"/>
      <c r="C381" s="246"/>
      <c r="D381" s="32"/>
      <c r="E381" s="246"/>
      <c r="F381" s="32"/>
      <c r="G381" s="246"/>
    </row>
    <row r="382" spans="1:7" s="55" customFormat="1" ht="12.75">
      <c r="A382" s="32"/>
      <c r="B382" s="32"/>
      <c r="C382" s="246"/>
      <c r="D382" s="32"/>
      <c r="E382" s="246"/>
      <c r="F382" s="32"/>
      <c r="G382" s="246"/>
    </row>
    <row r="383" spans="1:7" s="55" customFormat="1" ht="12.75">
      <c r="A383" s="32"/>
      <c r="B383" s="32"/>
      <c r="C383" s="246"/>
      <c r="D383" s="32"/>
      <c r="E383" s="246"/>
      <c r="F383" s="32"/>
      <c r="G383" s="246"/>
    </row>
    <row r="384" spans="1:7" s="55" customFormat="1" ht="12.75">
      <c r="A384" s="32"/>
      <c r="B384" s="32"/>
      <c r="C384" s="246"/>
      <c r="D384" s="32"/>
      <c r="E384" s="246"/>
      <c r="F384" s="32"/>
      <c r="G384" s="246"/>
    </row>
    <row r="385" spans="1:7" s="55" customFormat="1" ht="12.75">
      <c r="A385" s="32"/>
      <c r="B385" s="32"/>
      <c r="C385" s="246"/>
      <c r="D385" s="32"/>
      <c r="E385" s="246"/>
      <c r="F385" s="32"/>
      <c r="G385" s="246"/>
    </row>
    <row r="386" spans="1:7" s="55" customFormat="1" ht="12.75">
      <c r="A386" s="32"/>
      <c r="B386" s="32"/>
      <c r="C386" s="246"/>
      <c r="D386" s="32"/>
      <c r="E386" s="246"/>
      <c r="F386" s="32"/>
      <c r="G386" s="246"/>
    </row>
    <row r="387" spans="1:7" s="55" customFormat="1" ht="12.75">
      <c r="A387" s="32"/>
      <c r="B387" s="32"/>
      <c r="C387" s="246"/>
      <c r="D387" s="32"/>
      <c r="E387" s="246"/>
      <c r="F387" s="32"/>
      <c r="G387" s="246"/>
    </row>
    <row r="388" spans="1:7" s="55" customFormat="1" ht="12.75">
      <c r="A388" s="32"/>
      <c r="B388" s="32"/>
      <c r="C388" s="246"/>
      <c r="D388" s="32"/>
      <c r="E388" s="246"/>
      <c r="F388" s="32"/>
      <c r="G388" s="246"/>
    </row>
    <row r="389" spans="1:7" s="55" customFormat="1" ht="12.75">
      <c r="A389" s="32"/>
      <c r="B389" s="32"/>
      <c r="C389" s="246"/>
      <c r="D389" s="32"/>
      <c r="E389" s="246"/>
      <c r="F389" s="32"/>
      <c r="G389" s="246"/>
    </row>
    <row r="390" spans="1:7" s="55" customFormat="1" ht="12.75">
      <c r="A390" s="32"/>
      <c r="B390" s="32"/>
      <c r="C390" s="246"/>
      <c r="D390" s="32"/>
      <c r="E390" s="246"/>
      <c r="F390" s="32"/>
      <c r="G390" s="246"/>
    </row>
    <row r="391" spans="1:7" s="55" customFormat="1" ht="12.75">
      <c r="A391" s="32"/>
      <c r="B391" s="32"/>
      <c r="C391" s="246"/>
      <c r="D391" s="32"/>
      <c r="E391" s="246"/>
      <c r="F391" s="32"/>
      <c r="G391" s="246"/>
    </row>
    <row r="392" spans="1:7" s="55" customFormat="1" ht="12.75">
      <c r="A392" s="32"/>
      <c r="B392" s="32"/>
      <c r="C392" s="246"/>
      <c r="D392" s="32"/>
      <c r="E392" s="246"/>
      <c r="F392" s="32"/>
      <c r="G392" s="246"/>
    </row>
    <row r="393" spans="1:7" s="55" customFormat="1" ht="12.75">
      <c r="A393" s="32"/>
      <c r="B393" s="32"/>
      <c r="C393" s="246"/>
      <c r="D393" s="32"/>
      <c r="E393" s="246"/>
      <c r="F393" s="32"/>
      <c r="G393" s="246"/>
    </row>
    <row r="394" spans="1:7" s="55" customFormat="1" ht="12.75">
      <c r="A394" s="32"/>
      <c r="B394" s="32"/>
      <c r="C394" s="246"/>
      <c r="D394" s="32"/>
      <c r="E394" s="246"/>
      <c r="F394" s="32"/>
      <c r="G394" s="246"/>
    </row>
    <row r="395" spans="1:7" s="55" customFormat="1" ht="12.75">
      <c r="A395" s="32"/>
      <c r="B395" s="32"/>
      <c r="C395" s="246"/>
      <c r="D395" s="32"/>
      <c r="E395" s="246"/>
      <c r="F395" s="32"/>
      <c r="G395" s="246"/>
    </row>
    <row r="396" spans="1:7" s="55" customFormat="1" ht="12.75">
      <c r="A396" s="32"/>
      <c r="B396" s="32"/>
      <c r="C396" s="246"/>
      <c r="D396" s="32"/>
      <c r="E396" s="246"/>
      <c r="F396" s="32"/>
      <c r="G396" s="246"/>
    </row>
    <row r="397" spans="1:7" s="55" customFormat="1" ht="12.75">
      <c r="A397" s="32"/>
      <c r="B397" s="32"/>
      <c r="C397" s="246"/>
      <c r="D397" s="32"/>
      <c r="E397" s="246"/>
      <c r="F397" s="32"/>
      <c r="G397" s="246"/>
    </row>
    <row r="398" spans="1:7" s="55" customFormat="1" ht="12.75">
      <c r="A398" s="32"/>
      <c r="B398" s="32"/>
      <c r="C398" s="246"/>
      <c r="D398" s="32"/>
      <c r="E398" s="246"/>
      <c r="F398" s="32"/>
      <c r="G398" s="246"/>
    </row>
    <row r="399" spans="1:7" s="55" customFormat="1" ht="12.75">
      <c r="A399" s="32"/>
      <c r="B399" s="32"/>
      <c r="C399" s="246"/>
      <c r="D399" s="32"/>
      <c r="E399" s="246"/>
      <c r="F399" s="32"/>
      <c r="G399" s="246"/>
    </row>
    <row r="400" spans="1:7" s="55" customFormat="1" ht="12.75">
      <c r="A400" s="32"/>
      <c r="B400" s="32"/>
      <c r="C400" s="246"/>
      <c r="D400" s="32"/>
      <c r="E400" s="246"/>
      <c r="F400" s="32"/>
      <c r="G400" s="246"/>
    </row>
    <row r="401" spans="1:7" s="55" customFormat="1" ht="12.75">
      <c r="A401" s="32"/>
      <c r="B401" s="32"/>
      <c r="C401" s="246"/>
      <c r="D401" s="32"/>
      <c r="E401" s="246"/>
      <c r="F401" s="32"/>
      <c r="G401" s="246"/>
    </row>
    <row r="402" spans="1:7" s="55" customFormat="1" ht="12.75">
      <c r="A402" s="32"/>
      <c r="B402" s="32"/>
      <c r="C402" s="246"/>
      <c r="D402" s="32"/>
      <c r="E402" s="246"/>
      <c r="F402" s="32"/>
      <c r="G402" s="246"/>
    </row>
    <row r="403" spans="1:7" s="55" customFormat="1" ht="12.75">
      <c r="A403" s="32"/>
      <c r="B403" s="32"/>
      <c r="C403" s="246"/>
      <c r="D403" s="32"/>
      <c r="E403" s="246"/>
      <c r="F403" s="32"/>
      <c r="G403" s="246"/>
    </row>
    <row r="404" spans="1:7" s="55" customFormat="1" ht="12.75">
      <c r="A404" s="32"/>
      <c r="B404" s="32"/>
      <c r="C404" s="246"/>
      <c r="D404" s="32"/>
      <c r="E404" s="246"/>
      <c r="F404" s="32"/>
      <c r="G404" s="246"/>
    </row>
    <row r="405" spans="1:7" s="55" customFormat="1" ht="12.75">
      <c r="A405" s="32"/>
      <c r="B405" s="32"/>
      <c r="C405" s="246"/>
      <c r="D405" s="32"/>
      <c r="E405" s="246"/>
      <c r="F405" s="32"/>
      <c r="G405" s="246"/>
    </row>
    <row r="406" spans="1:7" s="55" customFormat="1" ht="12.75">
      <c r="A406" s="32"/>
      <c r="B406" s="32"/>
      <c r="C406" s="246"/>
      <c r="D406" s="32"/>
      <c r="E406" s="246"/>
      <c r="F406" s="32"/>
      <c r="G406" s="246"/>
    </row>
    <row r="407" spans="1:7" s="55" customFormat="1" ht="12.75">
      <c r="A407" s="32"/>
      <c r="B407" s="32"/>
      <c r="C407" s="246"/>
      <c r="D407" s="32"/>
      <c r="E407" s="246"/>
      <c r="F407" s="32"/>
      <c r="G407" s="246"/>
    </row>
    <row r="408" spans="1:7" s="55" customFormat="1" ht="12.75">
      <c r="A408" s="32"/>
      <c r="B408" s="32"/>
      <c r="C408" s="246"/>
      <c r="D408" s="32"/>
      <c r="E408" s="246"/>
      <c r="F408" s="32"/>
      <c r="G408" s="246"/>
    </row>
    <row r="409" spans="1:7" s="55" customFormat="1" ht="12.75">
      <c r="A409" s="32"/>
      <c r="B409" s="32"/>
      <c r="C409" s="246"/>
      <c r="D409" s="32"/>
      <c r="E409" s="246"/>
      <c r="F409" s="32"/>
      <c r="G409" s="246"/>
    </row>
    <row r="410" spans="1:7" s="55" customFormat="1" ht="12.75">
      <c r="A410" s="32"/>
      <c r="B410" s="32"/>
      <c r="C410" s="246"/>
      <c r="D410" s="32"/>
      <c r="E410" s="246"/>
      <c r="F410" s="32"/>
      <c r="G410" s="246"/>
    </row>
    <row r="411" spans="1:7" s="55" customFormat="1" ht="12.75">
      <c r="A411" s="32"/>
      <c r="B411" s="32"/>
      <c r="C411" s="246"/>
      <c r="D411" s="32"/>
      <c r="E411" s="246"/>
      <c r="F411" s="32"/>
      <c r="G411" s="246"/>
    </row>
    <row r="412" spans="1:7" s="55" customFormat="1" ht="12.75">
      <c r="A412" s="32"/>
      <c r="B412" s="32"/>
      <c r="C412" s="246"/>
      <c r="D412" s="32"/>
      <c r="E412" s="246"/>
      <c r="F412" s="32"/>
      <c r="G412" s="246"/>
    </row>
    <row r="413" spans="1:7" s="55" customFormat="1" ht="12.75">
      <c r="A413" s="32"/>
      <c r="B413" s="32"/>
      <c r="C413" s="246"/>
      <c r="D413" s="32"/>
      <c r="E413" s="246"/>
      <c r="F413" s="32"/>
      <c r="G413" s="246"/>
    </row>
    <row r="414" spans="1:7" s="55" customFormat="1" ht="12.75">
      <c r="A414" s="32"/>
      <c r="B414" s="32"/>
      <c r="C414" s="246"/>
      <c r="D414" s="32"/>
      <c r="E414" s="246"/>
      <c r="F414" s="32"/>
      <c r="G414" s="246"/>
    </row>
    <row r="415" spans="1:7" s="55" customFormat="1" ht="12.75">
      <c r="A415" s="32"/>
      <c r="B415" s="32"/>
      <c r="C415" s="246"/>
      <c r="D415" s="32"/>
      <c r="E415" s="246"/>
      <c r="F415" s="32"/>
      <c r="G415" s="246"/>
    </row>
    <row r="416" spans="1:7" s="55" customFormat="1" ht="12.75">
      <c r="A416" s="32"/>
      <c r="B416" s="32"/>
      <c r="C416" s="246"/>
      <c r="D416" s="32"/>
      <c r="E416" s="246"/>
      <c r="F416" s="32"/>
      <c r="G416" s="246"/>
    </row>
    <row r="417" spans="1:7" s="55" customFormat="1" ht="12.75">
      <c r="A417" s="32"/>
      <c r="B417" s="32"/>
      <c r="C417" s="246"/>
      <c r="D417" s="32"/>
      <c r="E417" s="246"/>
      <c r="F417" s="32"/>
      <c r="G417" s="246"/>
    </row>
    <row r="418" spans="1:7" s="55" customFormat="1" ht="12.75">
      <c r="A418" s="32"/>
      <c r="B418" s="32"/>
      <c r="C418" s="246"/>
      <c r="D418" s="32"/>
      <c r="E418" s="246"/>
      <c r="F418" s="32"/>
      <c r="G418" s="246"/>
    </row>
    <row r="419" spans="1:7" s="55" customFormat="1" ht="12.75">
      <c r="A419" s="32"/>
      <c r="B419" s="32"/>
      <c r="C419" s="246"/>
      <c r="D419" s="32"/>
      <c r="E419" s="246"/>
      <c r="F419" s="32"/>
      <c r="G419" s="246"/>
    </row>
    <row r="420" spans="1:7" s="55" customFormat="1" ht="12.75">
      <c r="A420" s="32"/>
      <c r="B420" s="32"/>
      <c r="C420" s="246"/>
      <c r="D420" s="32"/>
      <c r="E420" s="246"/>
      <c r="F420" s="32"/>
      <c r="G420" s="246"/>
    </row>
    <row r="421" spans="1:7" s="55" customFormat="1" ht="12.75">
      <c r="A421" s="32"/>
      <c r="B421" s="32"/>
      <c r="C421" s="246"/>
      <c r="D421" s="32"/>
      <c r="E421" s="246"/>
      <c r="F421" s="32"/>
      <c r="G421" s="246"/>
    </row>
    <row r="422" spans="1:7" s="55" customFormat="1" ht="12.75">
      <c r="A422" s="32"/>
      <c r="B422" s="32"/>
      <c r="C422" s="246"/>
      <c r="D422" s="32"/>
      <c r="E422" s="246"/>
      <c r="F422" s="32"/>
      <c r="G422" s="246"/>
    </row>
    <row r="423" spans="1:7" s="55" customFormat="1" ht="12.75">
      <c r="A423" s="32"/>
      <c r="B423" s="32"/>
      <c r="C423" s="246"/>
      <c r="D423" s="32"/>
      <c r="E423" s="246"/>
      <c r="F423" s="32"/>
      <c r="G423" s="246"/>
    </row>
    <row r="424" spans="1:7" s="55" customFormat="1" ht="12.75">
      <c r="A424" s="32"/>
      <c r="B424" s="32"/>
      <c r="C424" s="246"/>
      <c r="D424" s="32"/>
      <c r="E424" s="246"/>
      <c r="F424" s="32"/>
      <c r="G424" s="246"/>
    </row>
    <row r="425" spans="1:7" s="55" customFormat="1" ht="12.75">
      <c r="A425" s="32"/>
      <c r="B425" s="32"/>
      <c r="C425" s="246"/>
      <c r="D425" s="32"/>
      <c r="E425" s="246"/>
      <c r="F425" s="32"/>
      <c r="G425" s="246"/>
    </row>
    <row r="426" spans="1:7" s="55" customFormat="1" ht="12.75">
      <c r="A426" s="32"/>
      <c r="B426" s="32"/>
      <c r="C426" s="246"/>
      <c r="D426" s="32"/>
      <c r="E426" s="246"/>
      <c r="F426" s="32"/>
      <c r="G426" s="246"/>
    </row>
    <row r="427" spans="1:7" s="55" customFormat="1" ht="12.75">
      <c r="A427" s="32"/>
      <c r="B427" s="32"/>
      <c r="C427" s="246"/>
      <c r="D427" s="32"/>
      <c r="E427" s="246"/>
      <c r="F427" s="32"/>
      <c r="G427" s="246"/>
    </row>
    <row r="428" spans="1:7" s="55" customFormat="1" ht="12.75">
      <c r="A428" s="32"/>
      <c r="B428" s="32"/>
      <c r="C428" s="246"/>
      <c r="D428" s="32"/>
      <c r="E428" s="246"/>
      <c r="F428" s="32"/>
      <c r="G428" s="246"/>
    </row>
    <row r="429" spans="1:7" s="55" customFormat="1" ht="12.75">
      <c r="A429" s="32"/>
      <c r="B429" s="32"/>
      <c r="C429" s="246"/>
      <c r="D429" s="32"/>
      <c r="E429" s="246"/>
      <c r="F429" s="32"/>
      <c r="G429" s="246"/>
    </row>
    <row r="430" spans="1:7" s="55" customFormat="1" ht="12.75">
      <c r="A430" s="32"/>
      <c r="B430" s="32"/>
      <c r="C430" s="246"/>
      <c r="D430" s="32"/>
      <c r="E430" s="246"/>
      <c r="F430" s="32"/>
      <c r="G430" s="246"/>
    </row>
    <row r="431" spans="1:7" s="55" customFormat="1" ht="12.75">
      <c r="A431" s="32"/>
      <c r="B431" s="32"/>
      <c r="C431" s="246"/>
      <c r="D431" s="32"/>
      <c r="E431" s="246"/>
      <c r="F431" s="32"/>
      <c r="G431" s="246"/>
    </row>
    <row r="432" spans="1:7" s="55" customFormat="1" ht="12.75">
      <c r="A432" s="32"/>
      <c r="B432" s="32"/>
      <c r="C432" s="246"/>
      <c r="D432" s="32"/>
      <c r="E432" s="246"/>
      <c r="F432" s="32"/>
      <c r="G432" s="246"/>
    </row>
    <row r="433" spans="1:7" s="55" customFormat="1" ht="12.75">
      <c r="A433" s="32"/>
      <c r="B433" s="32"/>
      <c r="C433" s="246"/>
      <c r="D433" s="32"/>
      <c r="E433" s="246"/>
      <c r="F433" s="32"/>
      <c r="G433" s="246"/>
    </row>
    <row r="434" spans="1:7" s="55" customFormat="1" ht="12.75">
      <c r="A434" s="32"/>
      <c r="B434" s="32"/>
      <c r="C434" s="246"/>
      <c r="D434" s="32"/>
      <c r="E434" s="246"/>
      <c r="F434" s="32"/>
      <c r="G434" s="246"/>
    </row>
    <row r="435" spans="1:7" s="55" customFormat="1" ht="12.75">
      <c r="A435" s="32"/>
      <c r="B435" s="32"/>
      <c r="C435" s="246"/>
      <c r="D435" s="32"/>
      <c r="E435" s="246"/>
      <c r="F435" s="32"/>
      <c r="G435" s="246"/>
    </row>
    <row r="436" spans="1:7" s="55" customFormat="1" ht="12.75">
      <c r="A436" s="32"/>
      <c r="B436" s="32"/>
      <c r="C436" s="246"/>
      <c r="D436" s="32"/>
      <c r="E436" s="246"/>
      <c r="F436" s="32"/>
      <c r="G436" s="246"/>
    </row>
    <row r="437" spans="1:7" s="55" customFormat="1" ht="12.75">
      <c r="A437" s="32"/>
      <c r="B437" s="32"/>
      <c r="C437" s="246"/>
      <c r="D437" s="32"/>
      <c r="E437" s="246"/>
      <c r="F437" s="32"/>
      <c r="G437" s="246"/>
    </row>
    <row r="438" spans="1:7" s="55" customFormat="1" ht="12.75">
      <c r="A438" s="32"/>
      <c r="B438" s="32"/>
      <c r="C438" s="246"/>
      <c r="D438" s="32"/>
      <c r="E438" s="246"/>
      <c r="F438" s="32"/>
      <c r="G438" s="246"/>
    </row>
    <row r="439" spans="1:7" s="55" customFormat="1" ht="12.75">
      <c r="A439" s="32"/>
      <c r="B439" s="32"/>
      <c r="C439" s="246"/>
      <c r="D439" s="32"/>
      <c r="E439" s="246"/>
      <c r="F439" s="32"/>
      <c r="G439" s="246"/>
    </row>
    <row r="440" spans="1:7" s="55" customFormat="1" ht="12.75">
      <c r="A440" s="32"/>
      <c r="B440" s="32"/>
      <c r="C440" s="246"/>
      <c r="D440" s="32"/>
      <c r="E440" s="246"/>
      <c r="F440" s="32"/>
      <c r="G440" s="246"/>
    </row>
    <row r="441" spans="1:7" s="55" customFormat="1" ht="12.75">
      <c r="A441" s="32"/>
      <c r="B441" s="32"/>
      <c r="C441" s="246"/>
      <c r="D441" s="32"/>
      <c r="E441" s="246"/>
      <c r="F441" s="32"/>
      <c r="G441" s="246"/>
    </row>
    <row r="442" spans="1:7" s="55" customFormat="1" ht="12.75">
      <c r="A442" s="32"/>
      <c r="B442" s="32"/>
      <c r="C442" s="246"/>
      <c r="D442" s="32"/>
      <c r="E442" s="246"/>
      <c r="F442" s="32"/>
      <c r="G442" s="246"/>
    </row>
    <row r="443" spans="1:7" s="55" customFormat="1" ht="12.75">
      <c r="A443" s="32"/>
      <c r="B443" s="32"/>
      <c r="C443" s="246"/>
      <c r="D443" s="32"/>
      <c r="E443" s="246"/>
      <c r="F443" s="32"/>
      <c r="G443" s="246"/>
    </row>
    <row r="444" spans="1:7" s="55" customFormat="1" ht="12.75">
      <c r="A444" s="32"/>
      <c r="B444" s="32"/>
      <c r="C444" s="246"/>
      <c r="D444" s="32"/>
      <c r="E444" s="246"/>
      <c r="F444" s="32"/>
      <c r="G444" s="246"/>
    </row>
    <row r="445" spans="1:7" s="55" customFormat="1" ht="12.75">
      <c r="A445" s="32"/>
      <c r="B445" s="32"/>
      <c r="C445" s="246"/>
      <c r="D445" s="32"/>
      <c r="E445" s="246"/>
      <c r="F445" s="32"/>
      <c r="G445" s="246"/>
    </row>
    <row r="446" spans="1:7" s="55" customFormat="1" ht="12.75">
      <c r="A446" s="32"/>
      <c r="B446" s="32"/>
      <c r="C446" s="246"/>
      <c r="D446" s="32"/>
      <c r="E446" s="246"/>
      <c r="F446" s="32"/>
      <c r="G446" s="246"/>
    </row>
    <row r="447" spans="1:7" s="55" customFormat="1" ht="12.75">
      <c r="A447" s="32"/>
      <c r="B447" s="32"/>
      <c r="C447" s="246"/>
      <c r="D447" s="32"/>
      <c r="E447" s="246"/>
      <c r="F447" s="32"/>
      <c r="G447" s="246"/>
    </row>
    <row r="448" spans="1:7" s="55" customFormat="1" ht="12.75">
      <c r="A448" s="32"/>
      <c r="B448" s="32"/>
      <c r="C448" s="246"/>
      <c r="D448" s="32"/>
      <c r="E448" s="246"/>
      <c r="F448" s="32"/>
      <c r="G448" s="246"/>
    </row>
    <row r="449" spans="1:7" s="55" customFormat="1" ht="12.75">
      <c r="A449" s="32"/>
      <c r="B449" s="32"/>
      <c r="C449" s="246"/>
      <c r="D449" s="32"/>
      <c r="E449" s="246"/>
      <c r="F449" s="32"/>
      <c r="G449" s="246"/>
    </row>
    <row r="450" spans="1:7" s="55" customFormat="1" ht="12.75">
      <c r="A450" s="32"/>
      <c r="B450" s="32"/>
      <c r="C450" s="246"/>
      <c r="D450" s="32"/>
      <c r="E450" s="246"/>
      <c r="F450" s="32"/>
      <c r="G450" s="246"/>
    </row>
    <row r="451" spans="1:7" s="55" customFormat="1" ht="12.75">
      <c r="A451" s="32"/>
      <c r="B451" s="32"/>
      <c r="C451" s="246"/>
      <c r="D451" s="32"/>
      <c r="E451" s="246"/>
      <c r="F451" s="32"/>
      <c r="G451" s="246"/>
    </row>
    <row r="452" spans="1:7" s="55" customFormat="1" ht="12.75">
      <c r="A452" s="32"/>
      <c r="B452" s="32"/>
      <c r="C452" s="246"/>
      <c r="D452" s="32"/>
      <c r="E452" s="246"/>
      <c r="F452" s="32"/>
      <c r="G452" s="246"/>
    </row>
    <row r="453" spans="1:7" s="55" customFormat="1" ht="12.75">
      <c r="A453" s="32"/>
      <c r="B453" s="32"/>
      <c r="C453" s="246"/>
      <c r="D453" s="32"/>
      <c r="E453" s="246"/>
      <c r="F453" s="32"/>
      <c r="G453" s="246"/>
    </row>
    <row r="454" spans="1:7" s="55" customFormat="1" ht="12.75">
      <c r="A454" s="32"/>
      <c r="B454" s="32"/>
      <c r="C454" s="246"/>
      <c r="D454" s="32"/>
      <c r="E454" s="246"/>
      <c r="F454" s="32"/>
      <c r="G454" s="246"/>
    </row>
    <row r="455" spans="1:7" s="55" customFormat="1" ht="12.75">
      <c r="A455" s="32"/>
      <c r="B455" s="32"/>
      <c r="C455" s="246"/>
      <c r="D455" s="32"/>
      <c r="E455" s="246"/>
      <c r="F455" s="32"/>
      <c r="G455" s="246"/>
    </row>
    <row r="456" spans="1:7" s="55" customFormat="1" ht="12.75">
      <c r="A456" s="32"/>
      <c r="B456" s="32"/>
      <c r="C456" s="246"/>
      <c r="D456" s="32"/>
      <c r="E456" s="246"/>
      <c r="F456" s="32"/>
      <c r="G456" s="246"/>
    </row>
    <row r="457" spans="1:7" s="55" customFormat="1" ht="12.75">
      <c r="A457" s="32"/>
      <c r="B457" s="32"/>
      <c r="C457" s="246"/>
      <c r="D457" s="32"/>
      <c r="E457" s="246"/>
      <c r="F457" s="32"/>
      <c r="G457" s="246"/>
    </row>
    <row r="458" spans="1:7" s="55" customFormat="1" ht="12.75">
      <c r="A458" s="32"/>
      <c r="B458" s="32"/>
      <c r="C458" s="246"/>
      <c r="D458" s="32"/>
      <c r="E458" s="246"/>
      <c r="F458" s="32"/>
      <c r="G458" s="246"/>
    </row>
    <row r="459" spans="1:7" s="55" customFormat="1" ht="12.75">
      <c r="A459" s="32"/>
      <c r="B459" s="32"/>
      <c r="C459" s="246"/>
      <c r="D459" s="32"/>
      <c r="E459" s="246"/>
      <c r="F459" s="32"/>
      <c r="G459" s="246"/>
    </row>
    <row r="460" spans="1:7" s="55" customFormat="1" ht="12.75">
      <c r="A460" s="32"/>
      <c r="B460" s="32"/>
      <c r="C460" s="246"/>
      <c r="D460" s="32"/>
      <c r="E460" s="246"/>
      <c r="F460" s="32"/>
      <c r="G460" s="246"/>
    </row>
    <row r="461" spans="1:7" s="55" customFormat="1" ht="12.75">
      <c r="A461" s="32"/>
      <c r="B461" s="32"/>
      <c r="C461" s="246"/>
      <c r="D461" s="32"/>
      <c r="E461" s="246"/>
      <c r="F461" s="32"/>
      <c r="G461" s="246"/>
    </row>
    <row r="462" spans="1:7" s="55" customFormat="1" ht="12.75">
      <c r="A462" s="32"/>
      <c r="B462" s="32"/>
      <c r="C462" s="246"/>
      <c r="D462" s="32"/>
      <c r="E462" s="246"/>
      <c r="F462" s="32"/>
      <c r="G462" s="246"/>
    </row>
    <row r="463" spans="1:7" s="55" customFormat="1" ht="12.75">
      <c r="A463" s="32"/>
      <c r="B463" s="32"/>
      <c r="C463" s="246"/>
      <c r="D463" s="32"/>
      <c r="E463" s="246"/>
      <c r="F463" s="32"/>
      <c r="G463" s="246"/>
    </row>
    <row r="464" spans="1:7" s="55" customFormat="1" ht="12.75">
      <c r="A464" s="32"/>
      <c r="B464" s="32"/>
      <c r="C464" s="246"/>
      <c r="D464" s="32"/>
      <c r="E464" s="246"/>
      <c r="F464" s="32"/>
      <c r="G464" s="246"/>
    </row>
    <row r="465" spans="1:7" s="55" customFormat="1" ht="12.75">
      <c r="A465" s="32"/>
      <c r="B465" s="32"/>
      <c r="C465" s="246"/>
      <c r="D465" s="32"/>
      <c r="E465" s="246"/>
      <c r="F465" s="32"/>
      <c r="G465" s="246"/>
    </row>
    <row r="466" spans="1:7" s="55" customFormat="1" ht="12.75">
      <c r="A466" s="32"/>
      <c r="B466" s="32"/>
      <c r="C466" s="246"/>
      <c r="D466" s="32"/>
      <c r="E466" s="246"/>
      <c r="F466" s="32"/>
      <c r="G466" s="246"/>
    </row>
    <row r="467" spans="1:7" s="55" customFormat="1" ht="12.75">
      <c r="A467" s="32"/>
      <c r="B467" s="32"/>
      <c r="C467" s="246"/>
      <c r="D467" s="32"/>
      <c r="E467" s="246"/>
      <c r="F467" s="32"/>
      <c r="G467" s="246"/>
    </row>
    <row r="468" spans="1:7" s="55" customFormat="1" ht="12.75">
      <c r="A468" s="32"/>
      <c r="B468" s="32"/>
      <c r="C468" s="246"/>
      <c r="D468" s="32"/>
      <c r="E468" s="246"/>
      <c r="F468" s="32"/>
      <c r="G468" s="246"/>
    </row>
    <row r="469" spans="1:7" s="55" customFormat="1" ht="12.75">
      <c r="A469" s="32"/>
      <c r="B469" s="32"/>
      <c r="C469" s="246"/>
      <c r="D469" s="32"/>
      <c r="E469" s="246"/>
      <c r="F469" s="32"/>
      <c r="G469" s="246"/>
    </row>
    <row r="470" spans="1:7" s="55" customFormat="1" ht="12.75">
      <c r="A470" s="32"/>
      <c r="B470" s="32"/>
      <c r="C470" s="246"/>
      <c r="D470" s="32"/>
      <c r="E470" s="246"/>
      <c r="F470" s="32"/>
      <c r="G470" s="246"/>
    </row>
    <row r="471" spans="1:7" s="55" customFormat="1" ht="12.75">
      <c r="A471" s="32"/>
      <c r="B471" s="32"/>
      <c r="C471" s="246"/>
      <c r="D471" s="32"/>
      <c r="E471" s="246"/>
      <c r="F471" s="32"/>
      <c r="G471" s="246"/>
    </row>
    <row r="472" spans="1:7" s="55" customFormat="1" ht="12.75">
      <c r="A472" s="32"/>
      <c r="B472" s="32"/>
      <c r="C472" s="246"/>
      <c r="D472" s="32"/>
      <c r="E472" s="246"/>
      <c r="F472" s="32"/>
      <c r="G472" s="246"/>
    </row>
    <row r="473" spans="1:7" s="55" customFormat="1" ht="12.75">
      <c r="A473" s="32"/>
      <c r="B473" s="32"/>
      <c r="C473" s="246"/>
      <c r="D473" s="32"/>
      <c r="E473" s="246"/>
      <c r="F473" s="32"/>
      <c r="G473" s="246"/>
    </row>
    <row r="474" spans="1:7" s="55" customFormat="1" ht="12.75">
      <c r="A474" s="32"/>
      <c r="B474" s="32"/>
      <c r="C474" s="246"/>
      <c r="D474" s="32"/>
      <c r="E474" s="246"/>
      <c r="F474" s="32"/>
      <c r="G474" s="246"/>
    </row>
    <row r="475" spans="1:7" s="55" customFormat="1" ht="12.75">
      <c r="A475" s="32"/>
      <c r="B475" s="32"/>
      <c r="C475" s="246"/>
      <c r="D475" s="32"/>
      <c r="E475" s="246"/>
      <c r="F475" s="32"/>
      <c r="G475" s="246"/>
    </row>
    <row r="476" spans="1:7" s="55" customFormat="1" ht="12.75">
      <c r="A476" s="32"/>
      <c r="B476" s="32"/>
      <c r="C476" s="246"/>
      <c r="D476" s="32"/>
      <c r="E476" s="246"/>
      <c r="F476" s="32"/>
      <c r="G476" s="246"/>
    </row>
    <row r="477" spans="1:7" s="55" customFormat="1" ht="12.75">
      <c r="A477" s="32"/>
      <c r="B477" s="32"/>
      <c r="C477" s="246"/>
      <c r="D477" s="32"/>
      <c r="E477" s="246"/>
      <c r="F477" s="32"/>
      <c r="G477" s="246"/>
    </row>
    <row r="478" spans="1:7" s="55" customFormat="1" ht="12.75">
      <c r="A478" s="32"/>
      <c r="B478" s="32"/>
      <c r="C478" s="246"/>
      <c r="D478" s="32"/>
      <c r="E478" s="246"/>
      <c r="F478" s="32"/>
      <c r="G478" s="246"/>
    </row>
    <row r="479" spans="1:7" s="55" customFormat="1" ht="12.75">
      <c r="A479" s="32"/>
      <c r="B479" s="32"/>
      <c r="C479" s="246"/>
      <c r="D479" s="32"/>
      <c r="E479" s="246"/>
      <c r="F479" s="32"/>
      <c r="G479" s="246"/>
    </row>
    <row r="480" spans="1:7" s="55" customFormat="1" ht="12.75">
      <c r="A480" s="32"/>
      <c r="B480" s="32"/>
      <c r="C480" s="246"/>
      <c r="D480" s="32"/>
      <c r="E480" s="246"/>
      <c r="F480" s="32"/>
      <c r="G480" s="246"/>
    </row>
    <row r="481" spans="1:7" s="55" customFormat="1" ht="12.75">
      <c r="A481" s="32"/>
      <c r="B481" s="32"/>
      <c r="C481" s="246"/>
      <c r="D481" s="32"/>
      <c r="E481" s="246"/>
      <c r="F481" s="32"/>
      <c r="G481" s="246"/>
    </row>
    <row r="482" spans="1:7" s="55" customFormat="1" ht="12.75">
      <c r="A482" s="32"/>
      <c r="B482" s="32"/>
      <c r="C482" s="246"/>
      <c r="D482" s="32"/>
      <c r="E482" s="246"/>
      <c r="F482" s="32"/>
      <c r="G482" s="246"/>
    </row>
    <row r="483" spans="1:7" s="55" customFormat="1" ht="12.75">
      <c r="A483" s="32"/>
      <c r="B483" s="32"/>
      <c r="C483" s="246"/>
      <c r="D483" s="32"/>
      <c r="E483" s="246"/>
      <c r="F483" s="32"/>
      <c r="G483" s="246"/>
    </row>
    <row r="484" spans="1:7" s="55" customFormat="1" ht="12.75">
      <c r="A484" s="32"/>
      <c r="B484" s="32"/>
      <c r="C484" s="246"/>
      <c r="D484" s="32"/>
      <c r="E484" s="246"/>
      <c r="F484" s="32"/>
      <c r="G484" s="246"/>
    </row>
    <row r="485" spans="1:7" s="55" customFormat="1" ht="12.75">
      <c r="A485" s="32"/>
      <c r="B485" s="32"/>
      <c r="C485" s="246"/>
      <c r="D485" s="32"/>
      <c r="E485" s="246"/>
      <c r="F485" s="32"/>
      <c r="G485" s="246"/>
    </row>
    <row r="486" spans="1:7" s="55" customFormat="1" ht="12.75">
      <c r="A486" s="32"/>
      <c r="B486" s="32"/>
      <c r="C486" s="246"/>
      <c r="D486" s="32"/>
      <c r="E486" s="246"/>
      <c r="F486" s="32"/>
      <c r="G486" s="246"/>
    </row>
    <row r="487" spans="1:7" s="55" customFormat="1" ht="12.75">
      <c r="A487" s="32"/>
      <c r="B487" s="32"/>
      <c r="C487" s="246"/>
      <c r="D487" s="32"/>
      <c r="E487" s="246"/>
      <c r="F487" s="32"/>
      <c r="G487" s="246"/>
    </row>
    <row r="488" spans="1:7" s="55" customFormat="1" ht="12.75">
      <c r="A488" s="32"/>
      <c r="B488" s="32"/>
      <c r="C488" s="246"/>
      <c r="D488" s="32"/>
      <c r="E488" s="246"/>
      <c r="F488" s="32"/>
      <c r="G488" s="246"/>
    </row>
    <row r="489" spans="1:7" s="55" customFormat="1" ht="12.75">
      <c r="A489" s="32"/>
      <c r="B489" s="32"/>
      <c r="C489" s="246"/>
      <c r="D489" s="32"/>
      <c r="E489" s="246"/>
      <c r="F489" s="32"/>
      <c r="G489" s="246"/>
    </row>
    <row r="490" spans="1:7" s="55" customFormat="1" ht="12.75">
      <c r="A490" s="32"/>
      <c r="B490" s="32"/>
      <c r="C490" s="246"/>
      <c r="D490" s="32"/>
      <c r="E490" s="246"/>
      <c r="F490" s="32"/>
      <c r="G490" s="246"/>
    </row>
    <row r="491" spans="1:7" s="55" customFormat="1" ht="12.75">
      <c r="A491" s="32"/>
      <c r="B491" s="32"/>
      <c r="C491" s="246"/>
      <c r="D491" s="32"/>
      <c r="E491" s="246"/>
      <c r="F491" s="32"/>
      <c r="G491" s="246"/>
    </row>
    <row r="492" spans="1:7" s="55" customFormat="1" ht="12.75">
      <c r="A492" s="32"/>
      <c r="B492" s="32"/>
      <c r="C492" s="246"/>
      <c r="D492" s="32"/>
      <c r="E492" s="246"/>
      <c r="F492" s="32"/>
      <c r="G492" s="246"/>
    </row>
    <row r="493" spans="1:7" s="55" customFormat="1" ht="12.75">
      <c r="A493" s="32"/>
      <c r="B493" s="32"/>
      <c r="C493" s="246"/>
      <c r="D493" s="32"/>
      <c r="E493" s="246"/>
      <c r="F493" s="32"/>
      <c r="G493" s="246"/>
    </row>
    <row r="494" spans="1:7" s="55" customFormat="1" ht="12.75">
      <c r="A494" s="32"/>
      <c r="B494" s="32"/>
      <c r="C494" s="246"/>
      <c r="D494" s="32"/>
      <c r="E494" s="246"/>
      <c r="F494" s="32"/>
      <c r="G494" s="246"/>
    </row>
    <row r="495" spans="1:7" s="55" customFormat="1" ht="12.75">
      <c r="A495" s="32"/>
      <c r="B495" s="32"/>
      <c r="C495" s="246"/>
      <c r="D495" s="32"/>
      <c r="E495" s="246"/>
      <c r="F495" s="32"/>
      <c r="G495" s="246"/>
    </row>
    <row r="496" spans="1:7" s="55" customFormat="1" ht="12.75">
      <c r="A496" s="32"/>
      <c r="B496" s="32"/>
      <c r="C496" s="246"/>
      <c r="D496" s="32"/>
      <c r="E496" s="246"/>
      <c r="F496" s="32"/>
      <c r="G496" s="246"/>
    </row>
    <row r="497" spans="1:7" s="55" customFormat="1" ht="12.75">
      <c r="A497" s="32"/>
      <c r="B497" s="32"/>
      <c r="C497" s="246"/>
      <c r="D497" s="32"/>
      <c r="E497" s="246"/>
      <c r="F497" s="32"/>
      <c r="G497" s="246"/>
    </row>
    <row r="498" spans="1:7" s="55" customFormat="1" ht="12.75">
      <c r="A498" s="32"/>
      <c r="B498" s="32"/>
      <c r="C498" s="246"/>
      <c r="D498" s="32"/>
      <c r="E498" s="246"/>
      <c r="F498" s="32"/>
      <c r="G498" s="246"/>
    </row>
    <row r="499" spans="1:7" s="55" customFormat="1" ht="12.75">
      <c r="A499" s="32"/>
      <c r="B499" s="32"/>
      <c r="C499" s="246"/>
      <c r="D499" s="32"/>
      <c r="E499" s="246"/>
      <c r="F499" s="32"/>
      <c r="G499" s="246"/>
    </row>
    <row r="500" spans="1:7" s="55" customFormat="1" ht="12.75">
      <c r="A500" s="32"/>
      <c r="B500" s="32"/>
      <c r="C500" s="246"/>
      <c r="D500" s="32"/>
      <c r="E500" s="246"/>
      <c r="F500" s="32"/>
      <c r="G500" s="246"/>
    </row>
    <row r="501" spans="1:7" s="55" customFormat="1" ht="12.75">
      <c r="A501" s="32"/>
      <c r="B501" s="32"/>
      <c r="C501" s="246"/>
      <c r="D501" s="32"/>
      <c r="E501" s="246"/>
      <c r="F501" s="32"/>
      <c r="G501" s="246"/>
    </row>
    <row r="502" spans="1:7" s="55" customFormat="1" ht="12.75">
      <c r="A502" s="32"/>
      <c r="B502" s="32"/>
      <c r="C502" s="246"/>
      <c r="D502" s="32"/>
      <c r="E502" s="246"/>
      <c r="F502" s="32"/>
      <c r="G502" s="246"/>
    </row>
    <row r="503" spans="1:7" s="55" customFormat="1" ht="12.75">
      <c r="A503" s="32"/>
      <c r="B503" s="32"/>
      <c r="C503" s="246"/>
      <c r="D503" s="32"/>
      <c r="E503" s="246"/>
      <c r="F503" s="32"/>
      <c r="G503" s="246"/>
    </row>
    <row r="504" spans="1:7" s="55" customFormat="1" ht="12.75">
      <c r="A504" s="32"/>
      <c r="B504" s="32"/>
      <c r="C504" s="246"/>
      <c r="D504" s="32"/>
      <c r="E504" s="246"/>
      <c r="F504" s="32"/>
      <c r="G504" s="246"/>
    </row>
    <row r="505" spans="1:7" s="55" customFormat="1" ht="12.75">
      <c r="A505" s="32"/>
      <c r="B505" s="32"/>
      <c r="C505" s="246"/>
      <c r="D505" s="32"/>
      <c r="E505" s="246"/>
      <c r="F505" s="32"/>
      <c r="G505" s="246"/>
    </row>
    <row r="506" spans="1:7" s="55" customFormat="1" ht="12.75">
      <c r="A506" s="32"/>
      <c r="B506" s="32"/>
      <c r="C506" s="246"/>
      <c r="D506" s="32"/>
      <c r="E506" s="246"/>
      <c r="F506" s="32"/>
      <c r="G506" s="246"/>
    </row>
    <row r="507" spans="1:7" s="55" customFormat="1" ht="12.75">
      <c r="A507" s="32"/>
      <c r="B507" s="32"/>
      <c r="C507" s="246"/>
      <c r="D507" s="32"/>
      <c r="E507" s="246"/>
      <c r="F507" s="32"/>
      <c r="G507" s="246"/>
    </row>
    <row r="508" spans="1:7" s="55" customFormat="1" ht="12.75">
      <c r="A508" s="32"/>
      <c r="B508" s="32"/>
      <c r="C508" s="246"/>
      <c r="D508" s="32"/>
      <c r="E508" s="246"/>
      <c r="F508" s="32"/>
      <c r="G508" s="246"/>
    </row>
    <row r="509" spans="1:7" s="55" customFormat="1" ht="12.75">
      <c r="A509" s="32"/>
      <c r="B509" s="32"/>
      <c r="C509" s="246"/>
      <c r="D509" s="32"/>
      <c r="E509" s="246"/>
      <c r="F509" s="32"/>
      <c r="G509" s="246"/>
    </row>
    <row r="510" spans="1:7" s="55" customFormat="1" ht="12.75">
      <c r="A510" s="32"/>
      <c r="B510" s="32"/>
      <c r="C510" s="246"/>
      <c r="D510" s="32"/>
      <c r="E510" s="246"/>
      <c r="F510" s="32"/>
      <c r="G510" s="246"/>
    </row>
    <row r="511" spans="1:7" s="55" customFormat="1" ht="12.75">
      <c r="A511" s="32"/>
      <c r="B511" s="32"/>
      <c r="C511" s="246"/>
      <c r="D511" s="32"/>
      <c r="E511" s="246"/>
      <c r="F511" s="32"/>
      <c r="G511" s="246"/>
    </row>
    <row r="512" spans="1:7" s="55" customFormat="1" ht="12.75">
      <c r="A512" s="32"/>
      <c r="B512" s="32"/>
      <c r="C512" s="246"/>
      <c r="D512" s="32"/>
      <c r="E512" s="246"/>
      <c r="F512" s="32"/>
      <c r="G512" s="246"/>
    </row>
    <row r="513" spans="1:7" s="55" customFormat="1" ht="12.75">
      <c r="A513" s="32"/>
      <c r="B513" s="32"/>
      <c r="C513" s="246"/>
      <c r="D513" s="32"/>
      <c r="E513" s="246"/>
      <c r="F513" s="32"/>
      <c r="G513" s="246"/>
    </row>
    <row r="514" spans="1:7" s="55" customFormat="1" ht="12.75">
      <c r="A514" s="32"/>
      <c r="B514" s="32"/>
      <c r="C514" s="246"/>
      <c r="D514" s="32"/>
      <c r="E514" s="246"/>
      <c r="F514" s="32"/>
      <c r="G514" s="246"/>
    </row>
    <row r="515" spans="1:7" s="55" customFormat="1" ht="12.75">
      <c r="A515" s="32"/>
      <c r="B515" s="32"/>
      <c r="C515" s="246"/>
      <c r="D515" s="32"/>
      <c r="E515" s="246"/>
      <c r="F515" s="32"/>
      <c r="G515" s="246"/>
    </row>
    <row r="516" spans="1:7" s="55" customFormat="1" ht="12.75">
      <c r="A516" s="32"/>
      <c r="B516" s="32"/>
      <c r="C516" s="246"/>
      <c r="D516" s="32"/>
      <c r="E516" s="246"/>
      <c r="F516" s="32"/>
      <c r="G516" s="246"/>
    </row>
    <row r="517" spans="1:7" s="55" customFormat="1" ht="12.75">
      <c r="A517" s="32"/>
      <c r="B517" s="32"/>
      <c r="C517" s="246"/>
      <c r="D517" s="32"/>
      <c r="E517" s="246"/>
      <c r="F517" s="32"/>
      <c r="G517" s="246"/>
    </row>
    <row r="518" spans="1:7" s="55" customFormat="1" ht="12.75">
      <c r="A518" s="32"/>
      <c r="B518" s="32"/>
      <c r="C518" s="246"/>
      <c r="D518" s="32"/>
      <c r="E518" s="246"/>
      <c r="F518" s="32"/>
      <c r="G518" s="246"/>
    </row>
    <row r="519" spans="1:7" s="55" customFormat="1" ht="12.75">
      <c r="A519" s="32"/>
      <c r="B519" s="32"/>
      <c r="C519" s="246"/>
      <c r="D519" s="32"/>
      <c r="E519" s="246"/>
      <c r="F519" s="32"/>
      <c r="G519" s="246"/>
    </row>
    <row r="520" spans="1:7" s="55" customFormat="1" ht="12.75">
      <c r="A520" s="32"/>
      <c r="B520" s="32"/>
      <c r="C520" s="246"/>
      <c r="D520" s="32"/>
      <c r="E520" s="246"/>
      <c r="F520" s="32"/>
      <c r="G520" s="246"/>
    </row>
    <row r="521" spans="1:7" s="55" customFormat="1" ht="12.75">
      <c r="A521" s="32"/>
      <c r="B521" s="32"/>
      <c r="C521" s="246"/>
      <c r="D521" s="32"/>
      <c r="E521" s="246"/>
      <c r="F521" s="32"/>
      <c r="G521" s="246"/>
    </row>
    <row r="522" spans="1:7" s="55" customFormat="1" ht="12.75">
      <c r="A522" s="32"/>
      <c r="B522" s="32"/>
      <c r="C522" s="246"/>
      <c r="D522" s="32"/>
      <c r="E522" s="246"/>
      <c r="F522" s="32"/>
      <c r="G522" s="246"/>
    </row>
    <row r="523" spans="1:7" s="55" customFormat="1" ht="12.75">
      <c r="A523" s="32"/>
      <c r="B523" s="32"/>
      <c r="C523" s="246"/>
      <c r="D523" s="32"/>
      <c r="E523" s="246"/>
      <c r="F523" s="32"/>
      <c r="G523" s="246"/>
    </row>
    <row r="524" spans="1:7" s="55" customFormat="1" ht="12.75">
      <c r="A524" s="32"/>
      <c r="B524" s="32"/>
      <c r="C524" s="246"/>
      <c r="D524" s="32"/>
      <c r="E524" s="246"/>
      <c r="F524" s="32"/>
      <c r="G524" s="246"/>
    </row>
    <row r="525" spans="1:7" s="55" customFormat="1" ht="12.75">
      <c r="A525" s="32"/>
      <c r="B525" s="32"/>
      <c r="C525" s="246"/>
      <c r="D525" s="32"/>
      <c r="E525" s="246"/>
      <c r="F525" s="32"/>
      <c r="G525" s="246"/>
    </row>
    <row r="526" spans="1:7" s="55" customFormat="1" ht="12.75">
      <c r="A526" s="32"/>
      <c r="B526" s="32"/>
      <c r="C526" s="246"/>
      <c r="D526" s="32"/>
      <c r="E526" s="246"/>
      <c r="F526" s="32"/>
      <c r="G526" s="246"/>
    </row>
    <row r="527" spans="1:7" s="55" customFormat="1" ht="12.75">
      <c r="A527" s="32"/>
      <c r="B527" s="32"/>
      <c r="C527" s="246"/>
      <c r="D527" s="32"/>
      <c r="E527" s="246"/>
      <c r="F527" s="32"/>
      <c r="G527" s="246"/>
    </row>
    <row r="528" spans="1:7" s="55" customFormat="1" ht="12.75">
      <c r="A528" s="32"/>
      <c r="B528" s="32"/>
      <c r="C528" s="246"/>
      <c r="D528" s="32"/>
      <c r="E528" s="246"/>
      <c r="F528" s="32"/>
      <c r="G528" s="246"/>
    </row>
    <row r="529" spans="1:7" s="55" customFormat="1" ht="12.75">
      <c r="A529" s="32"/>
      <c r="B529" s="32"/>
      <c r="C529" s="246"/>
      <c r="D529" s="32"/>
      <c r="E529" s="246"/>
      <c r="F529" s="32"/>
      <c r="G529" s="246"/>
    </row>
    <row r="530" spans="1:7" s="55" customFormat="1" ht="12.75">
      <c r="A530" s="32"/>
      <c r="B530" s="32"/>
      <c r="C530" s="246"/>
      <c r="D530" s="32"/>
      <c r="E530" s="246"/>
      <c r="F530" s="32"/>
      <c r="G530" s="246"/>
    </row>
    <row r="531" spans="1:7" s="55" customFormat="1" ht="12.75">
      <c r="A531" s="32"/>
      <c r="B531" s="32"/>
      <c r="C531" s="246"/>
      <c r="D531" s="32"/>
      <c r="E531" s="246"/>
      <c r="F531" s="32"/>
      <c r="G531" s="246"/>
    </row>
    <row r="532" spans="1:7" s="55" customFormat="1" ht="12.75">
      <c r="A532" s="32"/>
      <c r="B532" s="32"/>
      <c r="C532" s="246"/>
      <c r="D532" s="32"/>
      <c r="E532" s="246"/>
      <c r="F532" s="32"/>
      <c r="G532" s="246"/>
    </row>
    <row r="533" spans="1:7" s="55" customFormat="1" ht="12.75">
      <c r="A533" s="32"/>
      <c r="B533" s="32"/>
      <c r="C533" s="246"/>
      <c r="D533" s="32"/>
      <c r="E533" s="246"/>
      <c r="F533" s="32"/>
      <c r="G533" s="246"/>
    </row>
    <row r="534" spans="1:7" s="55" customFormat="1" ht="12.75">
      <c r="A534" s="32"/>
      <c r="B534" s="32"/>
      <c r="C534" s="246"/>
      <c r="D534" s="32"/>
      <c r="E534" s="246"/>
      <c r="F534" s="32"/>
      <c r="G534" s="246"/>
    </row>
    <row r="535" spans="1:7" s="55" customFormat="1" ht="12.75">
      <c r="A535" s="32"/>
      <c r="B535" s="32"/>
      <c r="C535" s="246"/>
      <c r="D535" s="32"/>
      <c r="E535" s="246"/>
      <c r="F535" s="32"/>
      <c r="G535" s="246"/>
    </row>
    <row r="536" spans="1:7" s="55" customFormat="1" ht="12.75">
      <c r="A536" s="32"/>
      <c r="B536" s="32"/>
      <c r="C536" s="246"/>
      <c r="D536" s="32"/>
      <c r="E536" s="246"/>
      <c r="F536" s="32"/>
      <c r="G536" s="246"/>
    </row>
    <row r="537" spans="1:7" s="55" customFormat="1" ht="12.75">
      <c r="A537" s="32"/>
      <c r="B537" s="32"/>
      <c r="C537" s="246"/>
      <c r="D537" s="32"/>
      <c r="E537" s="246"/>
      <c r="F537" s="32"/>
      <c r="G537" s="246"/>
    </row>
    <row r="538" spans="1:7" s="55" customFormat="1" ht="12.75">
      <c r="A538" s="32"/>
      <c r="B538" s="32"/>
      <c r="C538" s="246"/>
      <c r="D538" s="32"/>
      <c r="E538" s="246"/>
      <c r="F538" s="32"/>
      <c r="G538" s="246"/>
    </row>
    <row r="539" spans="1:7" s="55" customFormat="1" ht="12.75">
      <c r="A539" s="32"/>
      <c r="B539" s="32"/>
      <c r="C539" s="246"/>
      <c r="D539" s="32"/>
      <c r="E539" s="246"/>
      <c r="F539" s="32"/>
      <c r="G539" s="246"/>
    </row>
    <row r="540" spans="1:7" s="55" customFormat="1" ht="12.75">
      <c r="A540" s="32"/>
      <c r="B540" s="32"/>
      <c r="C540" s="246"/>
      <c r="D540" s="32"/>
      <c r="E540" s="246"/>
      <c r="F540" s="32"/>
      <c r="G540" s="246"/>
    </row>
    <row r="541" spans="1:7" s="55" customFormat="1" ht="12.75">
      <c r="A541" s="32"/>
      <c r="B541" s="32"/>
      <c r="C541" s="246"/>
      <c r="D541" s="32"/>
      <c r="E541" s="246"/>
      <c r="F541" s="32"/>
      <c r="G541" s="246"/>
    </row>
    <row r="542" spans="1:7" s="55" customFormat="1" ht="12.75">
      <c r="A542" s="32"/>
      <c r="B542" s="32"/>
      <c r="C542" s="246"/>
      <c r="D542" s="32"/>
      <c r="E542" s="246"/>
      <c r="F542" s="32"/>
      <c r="G542" s="246"/>
    </row>
    <row r="543" spans="1:7" s="55" customFormat="1" ht="12.75">
      <c r="A543" s="32"/>
      <c r="B543" s="32"/>
      <c r="C543" s="246"/>
      <c r="D543" s="32"/>
      <c r="E543" s="246"/>
      <c r="F543" s="32"/>
      <c r="G543" s="246"/>
    </row>
    <row r="544" spans="1:7" s="55" customFormat="1" ht="12.75">
      <c r="A544" s="32"/>
      <c r="B544" s="32"/>
      <c r="C544" s="246"/>
      <c r="D544" s="32"/>
      <c r="E544" s="246"/>
      <c r="F544" s="32"/>
      <c r="G544" s="246"/>
    </row>
    <row r="545" spans="1:7" s="55" customFormat="1" ht="12.75">
      <c r="A545" s="32"/>
      <c r="B545" s="32"/>
      <c r="C545" s="246"/>
      <c r="D545" s="32"/>
      <c r="E545" s="246"/>
      <c r="F545" s="32"/>
      <c r="G545" s="246"/>
    </row>
    <row r="546" spans="1:7" s="55" customFormat="1" ht="12.75">
      <c r="A546" s="32"/>
      <c r="B546" s="32"/>
      <c r="C546" s="246"/>
      <c r="D546" s="32"/>
      <c r="E546" s="246"/>
      <c r="F546" s="32"/>
      <c r="G546" s="246"/>
    </row>
    <row r="547" spans="1:7" s="55" customFormat="1" ht="12.75">
      <c r="A547" s="32"/>
      <c r="B547" s="32"/>
      <c r="C547" s="246"/>
      <c r="D547" s="32"/>
      <c r="E547" s="246"/>
      <c r="F547" s="32"/>
      <c r="G547" s="246"/>
    </row>
    <row r="548" spans="1:7" s="55" customFormat="1" ht="12.75">
      <c r="A548" s="32"/>
      <c r="B548" s="32"/>
      <c r="C548" s="246"/>
      <c r="D548" s="32"/>
      <c r="E548" s="246"/>
      <c r="F548" s="32"/>
      <c r="G548" s="246"/>
    </row>
    <row r="549" spans="1:7" s="55" customFormat="1" ht="12.75">
      <c r="A549" s="32"/>
      <c r="B549" s="32"/>
      <c r="C549" s="246"/>
      <c r="D549" s="32"/>
      <c r="E549" s="246"/>
      <c r="F549" s="32"/>
      <c r="G549" s="246"/>
    </row>
    <row r="550" spans="1:7" s="55" customFormat="1" ht="12.75">
      <c r="A550" s="32"/>
      <c r="B550" s="32"/>
      <c r="C550" s="246"/>
      <c r="D550" s="32"/>
      <c r="E550" s="246"/>
      <c r="F550" s="32"/>
      <c r="G550" s="246"/>
    </row>
    <row r="551" spans="1:7" s="55" customFormat="1" ht="12.75">
      <c r="A551" s="32"/>
      <c r="B551" s="32"/>
      <c r="C551" s="246"/>
      <c r="D551" s="32"/>
      <c r="E551" s="246"/>
      <c r="F551" s="32"/>
      <c r="G551" s="246"/>
    </row>
    <row r="552" spans="1:7" s="55" customFormat="1" ht="12.75">
      <c r="A552" s="32"/>
      <c r="B552" s="32"/>
      <c r="C552" s="246"/>
      <c r="D552" s="32"/>
      <c r="E552" s="246"/>
      <c r="F552" s="32"/>
      <c r="G552" s="246"/>
    </row>
    <row r="553" spans="1:7" s="55" customFormat="1" ht="12.75">
      <c r="A553" s="32"/>
      <c r="B553" s="32"/>
      <c r="C553" s="246"/>
      <c r="D553" s="32"/>
      <c r="E553" s="246"/>
      <c r="F553" s="32"/>
      <c r="G553" s="246"/>
    </row>
    <row r="554" spans="1:7" s="55" customFormat="1" ht="12.75">
      <c r="A554" s="32"/>
      <c r="B554" s="32"/>
      <c r="C554" s="246"/>
      <c r="D554" s="32"/>
      <c r="E554" s="246"/>
      <c r="F554" s="32"/>
      <c r="G554" s="246"/>
    </row>
    <row r="555" spans="1:7" s="55" customFormat="1" ht="12.75">
      <c r="A555" s="32"/>
      <c r="B555" s="32"/>
      <c r="C555" s="246"/>
      <c r="D555" s="32"/>
      <c r="E555" s="246"/>
      <c r="F555" s="32"/>
      <c r="G555" s="246"/>
    </row>
    <row r="556" spans="1:7" s="55" customFormat="1" ht="12.75">
      <c r="A556" s="32"/>
      <c r="B556" s="32"/>
      <c r="C556" s="246"/>
      <c r="D556" s="32"/>
      <c r="E556" s="246"/>
      <c r="F556" s="32"/>
      <c r="G556" s="246"/>
    </row>
    <row r="557" spans="1:7" s="55" customFormat="1" ht="12.75">
      <c r="A557" s="32"/>
      <c r="B557" s="32"/>
      <c r="C557" s="246"/>
      <c r="D557" s="32"/>
      <c r="E557" s="246"/>
      <c r="F557" s="32"/>
      <c r="G557" s="246"/>
    </row>
    <row r="558" spans="1:7" s="55" customFormat="1" ht="12.75">
      <c r="A558" s="32"/>
      <c r="B558" s="32"/>
      <c r="C558" s="246"/>
      <c r="D558" s="32"/>
      <c r="E558" s="246"/>
      <c r="F558" s="32"/>
      <c r="G558" s="246"/>
    </row>
    <row r="559" spans="1:7" s="55" customFormat="1" ht="12.75">
      <c r="A559" s="32"/>
      <c r="B559" s="32"/>
      <c r="C559" s="246"/>
      <c r="D559" s="32"/>
      <c r="E559" s="246"/>
      <c r="F559" s="32"/>
      <c r="G559" s="246"/>
    </row>
    <row r="560" spans="1:7" s="55" customFormat="1" ht="12.75">
      <c r="A560" s="32"/>
      <c r="B560" s="32"/>
      <c r="C560" s="246"/>
      <c r="D560" s="32"/>
      <c r="E560" s="246"/>
      <c r="F560" s="32"/>
      <c r="G560" s="246"/>
    </row>
    <row r="561" spans="1:7" s="55" customFormat="1" ht="12.75">
      <c r="A561" s="32"/>
      <c r="B561" s="32"/>
      <c r="C561" s="246"/>
      <c r="D561" s="32"/>
      <c r="E561" s="246"/>
      <c r="F561" s="32"/>
      <c r="G561" s="246"/>
    </row>
    <row r="562" spans="1:7" s="55" customFormat="1" ht="12.75">
      <c r="A562" s="32"/>
      <c r="B562" s="32"/>
      <c r="C562" s="246"/>
      <c r="D562" s="32"/>
      <c r="E562" s="246"/>
      <c r="F562" s="32"/>
      <c r="G562" s="246"/>
    </row>
    <row r="563" spans="1:7" s="55" customFormat="1" ht="12.75">
      <c r="A563" s="32"/>
      <c r="B563" s="32"/>
      <c r="C563" s="246"/>
      <c r="D563" s="32"/>
      <c r="E563" s="246"/>
      <c r="F563" s="32"/>
      <c r="G563" s="246"/>
    </row>
    <row r="564" spans="1:7" s="55" customFormat="1" ht="12.75">
      <c r="A564" s="32"/>
      <c r="B564" s="32"/>
      <c r="C564" s="246"/>
      <c r="D564" s="32"/>
      <c r="E564" s="246"/>
      <c r="F564" s="32"/>
      <c r="G564" s="246"/>
    </row>
    <row r="565" spans="1:7" s="55" customFormat="1" ht="12.75">
      <c r="A565" s="32"/>
      <c r="B565" s="32"/>
      <c r="C565" s="246"/>
      <c r="D565" s="32"/>
      <c r="E565" s="246"/>
      <c r="F565" s="32"/>
      <c r="G565" s="246"/>
    </row>
    <row r="566" spans="1:7" s="55" customFormat="1" ht="12.75">
      <c r="A566" s="32"/>
      <c r="B566" s="32"/>
      <c r="C566" s="246"/>
      <c r="D566" s="32"/>
      <c r="E566" s="246"/>
      <c r="F566" s="32"/>
      <c r="G566" s="246"/>
    </row>
    <row r="567" spans="1:7" s="55" customFormat="1" ht="12.75">
      <c r="A567" s="32"/>
      <c r="B567" s="32"/>
      <c r="C567" s="246"/>
      <c r="D567" s="32"/>
      <c r="E567" s="246"/>
      <c r="F567" s="32"/>
      <c r="G567" s="246"/>
    </row>
    <row r="568" spans="1:7" s="55" customFormat="1" ht="12.75">
      <c r="A568" s="32"/>
      <c r="B568" s="32"/>
      <c r="C568" s="246"/>
      <c r="D568" s="32"/>
      <c r="E568" s="246"/>
      <c r="F568" s="32"/>
      <c r="G568" s="246"/>
    </row>
    <row r="569" spans="1:7" s="55" customFormat="1" ht="12.75">
      <c r="A569" s="32"/>
      <c r="B569" s="32"/>
      <c r="C569" s="246"/>
      <c r="D569" s="32"/>
      <c r="E569" s="246"/>
      <c r="F569" s="32"/>
      <c r="G569" s="246"/>
    </row>
    <row r="570" spans="1:7" s="55" customFormat="1" ht="12.75">
      <c r="A570" s="32"/>
      <c r="B570" s="32"/>
      <c r="C570" s="246"/>
      <c r="D570" s="32"/>
      <c r="E570" s="246"/>
      <c r="F570" s="32"/>
      <c r="G570" s="246"/>
    </row>
    <row r="571" spans="1:7" s="55" customFormat="1" ht="12.75">
      <c r="A571" s="32"/>
      <c r="B571" s="32"/>
      <c r="C571" s="246"/>
      <c r="D571" s="32"/>
      <c r="E571" s="246"/>
      <c r="F571" s="32"/>
      <c r="G571" s="246"/>
    </row>
    <row r="572" spans="1:7" s="55" customFormat="1" ht="12.75">
      <c r="A572" s="32"/>
      <c r="B572" s="32"/>
      <c r="C572" s="246"/>
      <c r="D572" s="32"/>
      <c r="E572" s="246"/>
      <c r="F572" s="32"/>
      <c r="G572" s="246"/>
    </row>
    <row r="573" spans="1:7" s="55" customFormat="1" ht="12.75">
      <c r="A573" s="32"/>
      <c r="B573" s="32"/>
      <c r="C573" s="246"/>
      <c r="D573" s="32"/>
      <c r="E573" s="246"/>
      <c r="F573" s="32"/>
      <c r="G573" s="246"/>
    </row>
    <row r="574" spans="1:7" s="55" customFormat="1" ht="12.75">
      <c r="A574" s="32"/>
      <c r="B574" s="32"/>
      <c r="C574" s="246"/>
      <c r="D574" s="32"/>
      <c r="E574" s="246"/>
      <c r="F574" s="32"/>
      <c r="G574" s="246"/>
    </row>
    <row r="575" spans="1:7" s="55" customFormat="1" ht="12.75">
      <c r="A575" s="32"/>
      <c r="B575" s="32"/>
      <c r="C575" s="246"/>
      <c r="D575" s="32"/>
      <c r="E575" s="246"/>
      <c r="F575" s="32"/>
      <c r="G575" s="246"/>
    </row>
    <row r="576" spans="1:7" s="55" customFormat="1" ht="12.75">
      <c r="A576" s="32"/>
      <c r="B576" s="32"/>
      <c r="C576" s="246"/>
      <c r="D576" s="32"/>
      <c r="E576" s="246"/>
      <c r="F576" s="32"/>
      <c r="G576" s="246"/>
    </row>
    <row r="577" spans="1:7" s="55" customFormat="1" ht="12.75">
      <c r="A577" s="32"/>
      <c r="B577" s="32"/>
      <c r="C577" s="246"/>
      <c r="D577" s="32"/>
      <c r="E577" s="246"/>
      <c r="F577" s="32"/>
      <c r="G577" s="246"/>
    </row>
    <row r="578" spans="1:7" s="55" customFormat="1" ht="12.75">
      <c r="A578" s="32"/>
      <c r="B578" s="32"/>
      <c r="C578" s="246"/>
      <c r="D578" s="32"/>
      <c r="E578" s="246"/>
      <c r="F578" s="32"/>
      <c r="G578" s="246"/>
    </row>
    <row r="579" spans="1:7" s="55" customFormat="1" ht="12.75">
      <c r="A579" s="32"/>
      <c r="B579" s="32"/>
      <c r="C579" s="246"/>
      <c r="D579" s="32"/>
      <c r="E579" s="246"/>
      <c r="F579" s="32"/>
      <c r="G579" s="246"/>
    </row>
    <row r="580" spans="1:7" s="55" customFormat="1" ht="12.75">
      <c r="A580" s="32"/>
      <c r="B580" s="32"/>
      <c r="C580" s="246"/>
      <c r="D580" s="32"/>
      <c r="E580" s="246"/>
      <c r="F580" s="32"/>
      <c r="G580" s="246"/>
    </row>
    <row r="581" spans="1:7" s="55" customFormat="1" ht="12.75">
      <c r="A581" s="32"/>
      <c r="B581" s="32"/>
      <c r="C581" s="246"/>
      <c r="D581" s="32"/>
      <c r="E581" s="246"/>
      <c r="F581" s="32"/>
      <c r="G581" s="246"/>
    </row>
    <row r="582" spans="1:7" s="55" customFormat="1" ht="12.75">
      <c r="A582" s="32"/>
      <c r="B582" s="32"/>
      <c r="C582" s="246"/>
      <c r="D582" s="32"/>
      <c r="E582" s="246"/>
      <c r="F582" s="32"/>
      <c r="G582" s="246"/>
    </row>
    <row r="583" spans="1:7" s="55" customFormat="1" ht="12.75">
      <c r="A583" s="32"/>
      <c r="B583" s="32"/>
      <c r="C583" s="246"/>
      <c r="D583" s="32"/>
      <c r="E583" s="246"/>
      <c r="F583" s="32"/>
      <c r="G583" s="246"/>
    </row>
    <row r="584" spans="1:7" s="55" customFormat="1" ht="12.75">
      <c r="A584" s="32"/>
      <c r="B584" s="32"/>
      <c r="C584" s="246"/>
      <c r="D584" s="32"/>
      <c r="E584" s="246"/>
      <c r="F584" s="32"/>
      <c r="G584" s="246"/>
    </row>
    <row r="585" spans="1:7" s="55" customFormat="1" ht="12.75">
      <c r="A585" s="32"/>
      <c r="B585" s="32"/>
      <c r="C585" s="246"/>
      <c r="D585" s="32"/>
      <c r="E585" s="246"/>
      <c r="F585" s="32"/>
      <c r="G585" s="246"/>
    </row>
    <row r="586" spans="1:7" s="55" customFormat="1" ht="12.75">
      <c r="A586" s="32"/>
      <c r="B586" s="32"/>
      <c r="C586" s="246"/>
      <c r="D586" s="32"/>
      <c r="E586" s="246"/>
      <c r="F586" s="32"/>
      <c r="G586" s="246"/>
    </row>
    <row r="587" spans="1:7" s="55" customFormat="1" ht="12.75">
      <c r="A587" s="32"/>
      <c r="B587" s="32"/>
      <c r="C587" s="246"/>
      <c r="D587" s="32"/>
      <c r="E587" s="246"/>
      <c r="F587" s="32"/>
      <c r="G587" s="246"/>
    </row>
    <row r="588" spans="1:7" s="55" customFormat="1" ht="12.75">
      <c r="A588" s="32"/>
      <c r="B588" s="32"/>
      <c r="C588" s="246"/>
      <c r="D588" s="32"/>
      <c r="E588" s="246"/>
      <c r="F588" s="32"/>
      <c r="G588" s="246"/>
    </row>
    <row r="589" spans="1:7" s="55" customFormat="1" ht="12.75">
      <c r="A589" s="32"/>
      <c r="B589" s="32"/>
      <c r="C589" s="246"/>
      <c r="D589" s="32"/>
      <c r="E589" s="246"/>
      <c r="F589" s="32"/>
      <c r="G589" s="246"/>
    </row>
    <row r="590" spans="1:7" s="55" customFormat="1" ht="12.75">
      <c r="A590" s="32"/>
      <c r="B590" s="32"/>
      <c r="C590" s="246"/>
      <c r="D590" s="32"/>
      <c r="E590" s="246"/>
      <c r="F590" s="32"/>
      <c r="G590" s="246"/>
    </row>
    <row r="591" spans="1:7" s="55" customFormat="1" ht="12.75">
      <c r="A591" s="32"/>
      <c r="B591" s="32"/>
      <c r="C591" s="246"/>
      <c r="D591" s="32"/>
      <c r="E591" s="246"/>
      <c r="F591" s="32"/>
      <c r="G591" s="246"/>
    </row>
    <row r="592" spans="1:7" s="55" customFormat="1" ht="12.75">
      <c r="A592" s="32"/>
      <c r="B592" s="32"/>
      <c r="C592" s="246"/>
      <c r="D592" s="32"/>
      <c r="E592" s="246"/>
      <c r="F592" s="32"/>
      <c r="G592" s="246"/>
    </row>
    <row r="593" spans="1:7" s="55" customFormat="1" ht="12.75">
      <c r="A593" s="32"/>
      <c r="B593" s="32"/>
      <c r="C593" s="246"/>
      <c r="D593" s="32"/>
      <c r="E593" s="246"/>
      <c r="F593" s="32"/>
      <c r="G593" s="246"/>
    </row>
    <row r="594" spans="1:7" s="55" customFormat="1" ht="12.75">
      <c r="A594" s="32"/>
      <c r="B594" s="32"/>
      <c r="C594" s="246"/>
      <c r="D594" s="32"/>
      <c r="E594" s="246"/>
      <c r="F594" s="32"/>
      <c r="G594" s="246"/>
    </row>
    <row r="595" spans="1:7" s="55" customFormat="1" ht="12.75">
      <c r="A595" s="32"/>
      <c r="B595" s="32"/>
      <c r="C595" s="246"/>
      <c r="D595" s="32"/>
      <c r="E595" s="246"/>
      <c r="F595" s="32"/>
      <c r="G595" s="246"/>
    </row>
    <row r="596" spans="1:7" s="55" customFormat="1" ht="12.75">
      <c r="A596" s="32"/>
      <c r="B596" s="32"/>
      <c r="C596" s="246"/>
      <c r="D596" s="32"/>
      <c r="E596" s="246"/>
      <c r="F596" s="32"/>
      <c r="G596" s="246"/>
    </row>
    <row r="597" spans="1:7" s="55" customFormat="1" ht="12.75">
      <c r="A597" s="32"/>
      <c r="B597" s="32"/>
      <c r="C597" s="246"/>
      <c r="D597" s="32"/>
      <c r="E597" s="246"/>
      <c r="F597" s="32"/>
      <c r="G597" s="246"/>
    </row>
    <row r="598" spans="1:7" s="55" customFormat="1" ht="12.75">
      <c r="A598" s="32"/>
      <c r="B598" s="32"/>
      <c r="C598" s="246"/>
      <c r="D598" s="32"/>
      <c r="E598" s="246"/>
      <c r="F598" s="32"/>
      <c r="G598" s="246"/>
    </row>
    <row r="599" spans="1:7" s="55" customFormat="1" ht="12.75">
      <c r="A599" s="32"/>
      <c r="B599" s="32"/>
      <c r="C599" s="246"/>
      <c r="D599" s="32"/>
      <c r="E599" s="246"/>
      <c r="F599" s="32"/>
      <c r="G599" s="246"/>
    </row>
    <row r="600" spans="1:7" s="55" customFormat="1" ht="12.75">
      <c r="A600" s="32"/>
      <c r="B600" s="32"/>
      <c r="C600" s="246"/>
      <c r="D600" s="32"/>
      <c r="E600" s="246"/>
      <c r="F600" s="32"/>
      <c r="G600" s="246"/>
    </row>
    <row r="601" spans="1:7" s="55" customFormat="1" ht="12.75">
      <c r="A601" s="32"/>
      <c r="B601" s="32"/>
      <c r="C601" s="246"/>
      <c r="D601" s="32"/>
      <c r="E601" s="246"/>
      <c r="F601" s="32"/>
      <c r="G601" s="246"/>
    </row>
    <row r="602" spans="1:7" s="55" customFormat="1" ht="12.75">
      <c r="A602" s="32"/>
      <c r="B602" s="32"/>
      <c r="C602" s="246"/>
      <c r="D602" s="32"/>
      <c r="E602" s="246"/>
      <c r="F602" s="32"/>
      <c r="G602" s="246"/>
    </row>
    <row r="603" spans="1:7" s="55" customFormat="1" ht="12.75">
      <c r="A603" s="32"/>
      <c r="B603" s="32"/>
      <c r="C603" s="246"/>
      <c r="D603" s="32"/>
      <c r="E603" s="246"/>
      <c r="F603" s="32"/>
      <c r="G603" s="246"/>
    </row>
    <row r="604" spans="1:7" s="55" customFormat="1" ht="12.75">
      <c r="A604" s="32"/>
      <c r="B604" s="32"/>
      <c r="C604" s="246"/>
      <c r="D604" s="32"/>
      <c r="E604" s="246"/>
      <c r="F604" s="32"/>
      <c r="G604" s="246"/>
    </row>
    <row r="605" spans="1:7" s="55" customFormat="1" ht="12.75">
      <c r="A605" s="32"/>
      <c r="B605" s="32"/>
      <c r="C605" s="246"/>
      <c r="D605" s="32"/>
      <c r="E605" s="246"/>
      <c r="F605" s="32"/>
      <c r="G605" s="246"/>
    </row>
    <row r="606" spans="1:7" s="55" customFormat="1" ht="12.75">
      <c r="A606" s="32"/>
      <c r="B606" s="32"/>
      <c r="C606" s="246"/>
      <c r="D606" s="32"/>
      <c r="E606" s="246"/>
      <c r="F606" s="32"/>
      <c r="G606" s="246"/>
    </row>
    <row r="607" spans="1:7" s="55" customFormat="1" ht="12.75">
      <c r="A607" s="32"/>
      <c r="B607" s="32"/>
      <c r="C607" s="246"/>
      <c r="D607" s="32"/>
      <c r="E607" s="246"/>
      <c r="F607" s="32"/>
      <c r="G607" s="246"/>
    </row>
    <row r="608" spans="1:7" s="55" customFormat="1" ht="12.75">
      <c r="A608" s="32"/>
      <c r="B608" s="32"/>
      <c r="C608" s="246"/>
      <c r="D608" s="32"/>
      <c r="E608" s="246"/>
      <c r="F608" s="32"/>
      <c r="G608" s="246"/>
    </row>
    <row r="609" spans="1:7" s="55" customFormat="1" ht="12.75">
      <c r="A609" s="32"/>
      <c r="B609" s="32"/>
      <c r="C609" s="246"/>
      <c r="D609" s="32"/>
      <c r="E609" s="246"/>
      <c r="F609" s="32"/>
      <c r="G609" s="246"/>
    </row>
    <row r="610" spans="1:7" s="55" customFormat="1" ht="12.75">
      <c r="A610" s="32"/>
      <c r="B610" s="32"/>
      <c r="C610" s="246"/>
      <c r="D610" s="32"/>
      <c r="E610" s="246"/>
      <c r="F610" s="32"/>
      <c r="G610" s="246"/>
    </row>
    <row r="611" spans="1:7" s="55" customFormat="1" ht="12.75">
      <c r="A611" s="32"/>
      <c r="B611" s="32"/>
      <c r="C611" s="246"/>
      <c r="D611" s="32"/>
      <c r="E611" s="246"/>
      <c r="F611" s="32"/>
      <c r="G611" s="246"/>
    </row>
    <row r="612" spans="1:7" s="55" customFormat="1" ht="12.75">
      <c r="A612" s="32"/>
      <c r="B612" s="32"/>
      <c r="C612" s="246"/>
      <c r="D612" s="32"/>
      <c r="E612" s="246"/>
      <c r="F612" s="32"/>
      <c r="G612" s="246"/>
    </row>
    <row r="613" spans="1:7" s="55" customFormat="1" ht="12.75">
      <c r="A613" s="32"/>
      <c r="B613" s="32"/>
      <c r="C613" s="246"/>
      <c r="D613" s="32"/>
      <c r="E613" s="246"/>
      <c r="F613" s="32"/>
      <c r="G613" s="246"/>
    </row>
    <row r="614" spans="1:7" s="55" customFormat="1" ht="12.75">
      <c r="A614" s="32"/>
      <c r="B614" s="32"/>
      <c r="C614" s="246"/>
      <c r="D614" s="32"/>
      <c r="E614" s="246"/>
      <c r="F614" s="32"/>
      <c r="G614" s="246"/>
    </row>
    <row r="615" spans="1:7" s="55" customFormat="1" ht="12.75">
      <c r="A615" s="32"/>
      <c r="B615" s="32"/>
      <c r="C615" s="246"/>
      <c r="D615" s="32"/>
      <c r="E615" s="246"/>
      <c r="F615" s="32"/>
      <c r="G615" s="246"/>
    </row>
    <row r="616" spans="1:7" s="55" customFormat="1" ht="12.75">
      <c r="A616" s="32"/>
      <c r="B616" s="32"/>
      <c r="C616" s="246"/>
      <c r="D616" s="32"/>
      <c r="E616" s="246"/>
      <c r="F616" s="32"/>
      <c r="G616" s="246"/>
    </row>
    <row r="617" spans="1:7" s="55" customFormat="1" ht="12.75">
      <c r="A617" s="32"/>
      <c r="B617" s="32"/>
      <c r="C617" s="246"/>
      <c r="D617" s="32"/>
      <c r="E617" s="246"/>
      <c r="F617" s="32"/>
      <c r="G617" s="246"/>
    </row>
    <row r="618" spans="1:7" s="55" customFormat="1" ht="12.75">
      <c r="A618" s="32"/>
      <c r="B618" s="32"/>
      <c r="C618" s="246"/>
      <c r="D618" s="32"/>
      <c r="E618" s="246"/>
      <c r="F618" s="32"/>
      <c r="G618" s="246"/>
    </row>
    <row r="619" spans="1:7" s="55" customFormat="1" ht="12.75">
      <c r="A619" s="32"/>
      <c r="B619" s="32"/>
      <c r="C619" s="246"/>
      <c r="D619" s="32"/>
      <c r="E619" s="246"/>
      <c r="F619" s="32"/>
      <c r="G619" s="246"/>
    </row>
    <row r="620" spans="1:7" s="55" customFormat="1" ht="12.75">
      <c r="A620" s="32"/>
      <c r="B620" s="32"/>
      <c r="C620" s="246"/>
      <c r="D620" s="32"/>
      <c r="E620" s="246"/>
      <c r="F620" s="32"/>
      <c r="G620" s="246"/>
    </row>
    <row r="621" spans="1:7" s="55" customFormat="1" ht="12.75">
      <c r="A621" s="32"/>
      <c r="B621" s="32"/>
      <c r="C621" s="246"/>
      <c r="D621" s="32"/>
      <c r="E621" s="246"/>
      <c r="F621" s="32"/>
      <c r="G621" s="246"/>
    </row>
    <row r="622" spans="1:7" s="55" customFormat="1" ht="12.75">
      <c r="A622" s="32"/>
      <c r="B622" s="32"/>
      <c r="C622" s="246"/>
      <c r="D622" s="32"/>
      <c r="E622" s="246"/>
      <c r="F622" s="32"/>
      <c r="G622" s="246"/>
    </row>
    <row r="623" spans="1:7" s="55" customFormat="1" ht="12.75">
      <c r="A623" s="32"/>
      <c r="B623" s="32"/>
      <c r="C623" s="246"/>
      <c r="D623" s="32"/>
      <c r="E623" s="246"/>
      <c r="F623" s="32"/>
      <c r="G623" s="246"/>
    </row>
    <row r="624" spans="1:7" s="55" customFormat="1" ht="12.75">
      <c r="A624" s="32"/>
      <c r="B624" s="32"/>
      <c r="C624" s="246"/>
      <c r="D624" s="32"/>
      <c r="E624" s="246"/>
      <c r="F624" s="32"/>
      <c r="G624" s="246"/>
    </row>
    <row r="625" spans="1:7" s="55" customFormat="1" ht="12.75">
      <c r="A625" s="32"/>
      <c r="B625" s="32"/>
      <c r="C625" s="246"/>
      <c r="D625" s="32"/>
      <c r="E625" s="246"/>
      <c r="F625" s="32"/>
      <c r="G625" s="246"/>
    </row>
    <row r="626" spans="1:7" s="55" customFormat="1" ht="12.75">
      <c r="A626" s="32"/>
      <c r="B626" s="32"/>
      <c r="C626" s="246"/>
      <c r="D626" s="32"/>
      <c r="E626" s="246"/>
      <c r="F626" s="32"/>
      <c r="G626" s="246"/>
    </row>
    <row r="627" spans="1:7" s="55" customFormat="1" ht="12.75">
      <c r="A627" s="32"/>
      <c r="B627" s="32"/>
      <c r="C627" s="246"/>
      <c r="D627" s="32"/>
      <c r="E627" s="246"/>
      <c r="F627" s="32"/>
      <c r="G627" s="246"/>
    </row>
    <row r="628" spans="1:7" s="55" customFormat="1" ht="12.75">
      <c r="A628" s="32"/>
      <c r="B628" s="32"/>
      <c r="C628" s="246"/>
      <c r="D628" s="32"/>
      <c r="E628" s="246"/>
      <c r="F628" s="32"/>
      <c r="G628" s="246"/>
    </row>
    <row r="629" spans="1:7" s="55" customFormat="1" ht="12.75">
      <c r="A629" s="32"/>
      <c r="B629" s="32"/>
      <c r="C629" s="246"/>
      <c r="D629" s="32"/>
      <c r="E629" s="246"/>
      <c r="F629" s="32"/>
      <c r="G629" s="246"/>
    </row>
    <row r="630" spans="1:7" s="55" customFormat="1" ht="12.75">
      <c r="A630" s="32"/>
      <c r="B630" s="32"/>
      <c r="C630" s="246"/>
      <c r="D630" s="32"/>
      <c r="E630" s="246"/>
      <c r="F630" s="32"/>
      <c r="G630" s="246"/>
    </row>
  </sheetData>
  <printOptions/>
  <pageMargins left="0.75" right="0.75" top="1" bottom="1" header="0.5" footer="0.5"/>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I30"/>
  <sheetViews>
    <sheetView view="pageBreakPreview" zoomScale="60" workbookViewId="0" topLeftCell="A1">
      <selection activeCell="M3" sqref="M3"/>
    </sheetView>
  </sheetViews>
  <sheetFormatPr defaultColWidth="9.00390625" defaultRowHeight="12.75"/>
  <cols>
    <col min="1" max="1" width="26.375" style="0" bestFit="1" customWidth="1"/>
    <col min="2" max="2" width="4.125" style="0" customWidth="1"/>
    <col min="3" max="3" width="14.50390625" style="0" customWidth="1"/>
    <col min="4" max="4" width="4.00390625" style="0" customWidth="1"/>
    <col min="5" max="5" width="11.625" style="0" customWidth="1"/>
    <col min="6" max="6" width="4.375" style="0" customWidth="1"/>
    <col min="7" max="7" width="12.00390625" style="0" customWidth="1"/>
    <col min="8" max="8" width="4.00390625" style="0" customWidth="1"/>
    <col min="9" max="9" width="12.00390625" style="0" customWidth="1"/>
  </cols>
  <sheetData>
    <row r="1" spans="1:9" s="57" customFormat="1" ht="17.25">
      <c r="A1" s="64" t="s">
        <v>132</v>
      </c>
      <c r="B1" s="244"/>
      <c r="C1" s="244"/>
      <c r="D1" s="244"/>
      <c r="E1" s="244"/>
      <c r="F1" s="244"/>
      <c r="G1" s="244"/>
      <c r="H1" s="244"/>
      <c r="I1" s="244"/>
    </row>
    <row r="2" spans="1:9" s="57" customFormat="1" ht="15">
      <c r="A2" s="244"/>
      <c r="B2" s="244"/>
      <c r="C2" s="234">
        <f>Cashflow!O1</f>
        <v>2006</v>
      </c>
      <c r="D2" s="271"/>
      <c r="E2" s="234">
        <f>Cashflow!P1</f>
        <v>2007</v>
      </c>
      <c r="F2" s="234"/>
      <c r="G2" s="234">
        <f>Cashflow!Q1</f>
        <v>2008</v>
      </c>
      <c r="H2" s="32"/>
      <c r="I2" s="234" t="s">
        <v>144</v>
      </c>
    </row>
    <row r="3" spans="1:9" s="57" customFormat="1" ht="15">
      <c r="A3" s="261" t="s">
        <v>199</v>
      </c>
      <c r="B3" s="244"/>
      <c r="C3" s="32"/>
      <c r="D3" s="262"/>
      <c r="E3" s="32"/>
      <c r="F3" s="32"/>
      <c r="G3" s="32"/>
      <c r="H3" s="32"/>
      <c r="I3" s="234"/>
    </row>
    <row r="4" spans="1:9" s="57" customFormat="1" ht="15">
      <c r="A4" s="244"/>
      <c r="B4" s="244"/>
      <c r="C4" s="32"/>
      <c r="D4" s="262"/>
      <c r="E4" s="32"/>
      <c r="F4" s="32"/>
      <c r="G4" s="32"/>
      <c r="H4" s="32"/>
      <c r="I4" s="234"/>
    </row>
    <row r="5" spans="1:9" s="57" customFormat="1" ht="15">
      <c r="A5" s="32" t="s">
        <v>133</v>
      </c>
      <c r="B5" s="32"/>
      <c r="C5" s="263" t="e">
        <f>'Balance Sheet'!C14/'Balance Sheet'!C33</f>
        <v>#DIV/0!</v>
      </c>
      <c r="D5" s="32"/>
      <c r="E5" s="263" t="e">
        <f>'Balance Sheet'!E14/'Balance Sheet'!E33</f>
        <v>#DIV/0!</v>
      </c>
      <c r="F5" s="32"/>
      <c r="G5" s="263" t="e">
        <f>'Balance Sheet'!G14/'Balance Sheet'!G33</f>
        <v>#DIV/0!</v>
      </c>
      <c r="H5" s="32"/>
      <c r="I5" s="32"/>
    </row>
    <row r="6" spans="1:9" s="57" customFormat="1" ht="15">
      <c r="A6" s="32"/>
      <c r="B6" s="32"/>
      <c r="C6" s="32"/>
      <c r="D6" s="32"/>
      <c r="E6" s="32"/>
      <c r="F6" s="32"/>
      <c r="G6" s="32"/>
      <c r="H6" s="32"/>
      <c r="I6" s="32"/>
    </row>
    <row r="7" spans="1:9" s="57" customFormat="1" ht="15">
      <c r="A7" s="32" t="s">
        <v>193</v>
      </c>
      <c r="B7" s="32"/>
      <c r="C7" s="264" t="e">
        <f>('Balance Sheet'!C14-'Balance Sheet'!C9)/'Balance Sheet'!C33</f>
        <v>#DIV/0!</v>
      </c>
      <c r="D7" s="264"/>
      <c r="E7" s="264" t="e">
        <f>('Balance Sheet'!E14-'Balance Sheet'!E9)/'Balance Sheet'!E33</f>
        <v>#DIV/0!</v>
      </c>
      <c r="F7" s="264"/>
      <c r="G7" s="264" t="e">
        <f>('Balance Sheet'!G14-'Balance Sheet'!G9)/'Balance Sheet'!G33</f>
        <v>#DIV/0!</v>
      </c>
      <c r="H7" s="32"/>
      <c r="I7" s="32"/>
    </row>
    <row r="8" spans="1:9" s="57" customFormat="1" ht="15">
      <c r="A8" s="32"/>
      <c r="B8" s="32"/>
      <c r="C8" s="32"/>
      <c r="D8" s="32"/>
      <c r="E8" s="32"/>
      <c r="F8" s="32"/>
      <c r="G8" s="32"/>
      <c r="H8" s="32"/>
      <c r="I8" s="32"/>
    </row>
    <row r="9" spans="1:9" s="57" customFormat="1" ht="15">
      <c r="A9" s="233" t="s">
        <v>134</v>
      </c>
      <c r="B9" s="233"/>
      <c r="C9" s="265" t="e">
        <f>'Balance Sheet'!C41/'Balance Sheet'!C43</f>
        <v>#DIV/0!</v>
      </c>
      <c r="D9" s="233"/>
      <c r="E9" s="265" t="e">
        <f>'Balance Sheet'!E41/'Balance Sheet'!E43</f>
        <v>#DIV/0!</v>
      </c>
      <c r="F9" s="233"/>
      <c r="G9" s="265" t="e">
        <f>'Balance Sheet'!G41/'Balance Sheet'!G43</f>
        <v>#DIV/0!</v>
      </c>
      <c r="H9" s="233"/>
      <c r="I9" s="233"/>
    </row>
    <row r="10" spans="1:9" s="57" customFormat="1" ht="15">
      <c r="A10" s="128"/>
      <c r="B10" s="128"/>
      <c r="C10" s="269"/>
      <c r="D10" s="128"/>
      <c r="E10" s="269"/>
      <c r="F10" s="128"/>
      <c r="G10" s="269"/>
      <c r="H10" s="128"/>
      <c r="I10" s="128"/>
    </row>
    <row r="11" spans="1:9" s="57" customFormat="1" ht="15">
      <c r="A11" s="270" t="s">
        <v>200</v>
      </c>
      <c r="B11" s="128"/>
      <c r="C11" s="269"/>
      <c r="D11" s="128"/>
      <c r="E11" s="269"/>
      <c r="F11" s="128"/>
      <c r="G11" s="269"/>
      <c r="H11" s="128"/>
      <c r="I11" s="128"/>
    </row>
    <row r="12" spans="1:9" s="57" customFormat="1" ht="15">
      <c r="A12" s="32"/>
      <c r="B12" s="32"/>
      <c r="C12" s="32"/>
      <c r="D12" s="32"/>
      <c r="E12" s="32"/>
      <c r="F12" s="32"/>
      <c r="G12" s="266"/>
      <c r="H12" s="32"/>
      <c r="I12" s="32"/>
    </row>
    <row r="13" spans="1:9" s="57" customFormat="1" ht="15">
      <c r="A13" s="32" t="s">
        <v>135</v>
      </c>
      <c r="B13" s="32"/>
      <c r="C13" s="34" t="e">
        <f>'Income Statement'!J13</f>
        <v>#DIV/0!</v>
      </c>
      <c r="D13" s="34"/>
      <c r="E13" s="34" t="e">
        <f>'Income Statement'!L13</f>
        <v>#DIV/0!</v>
      </c>
      <c r="F13" s="34"/>
      <c r="G13" s="34" t="e">
        <f>'Income Statement'!N13</f>
        <v>#DIV/0!</v>
      </c>
      <c r="H13" s="32"/>
      <c r="I13" s="32"/>
    </row>
    <row r="14" spans="1:9" s="57" customFormat="1" ht="15">
      <c r="A14" s="32"/>
      <c r="B14" s="32"/>
      <c r="C14" s="32"/>
      <c r="D14" s="32"/>
      <c r="E14" s="32"/>
      <c r="F14" s="32"/>
      <c r="G14" s="263"/>
      <c r="H14" s="32"/>
      <c r="I14" s="32"/>
    </row>
    <row r="15" spans="1:9" s="57" customFormat="1" ht="15">
      <c r="A15" s="32" t="s">
        <v>136</v>
      </c>
      <c r="B15" s="32"/>
      <c r="C15" s="263" t="e">
        <f>'Income Statement'!J63</f>
        <v>#DIV/0!</v>
      </c>
      <c r="D15" s="263"/>
      <c r="E15" s="263" t="e">
        <f>'Income Statement'!L63</f>
        <v>#DIV/0!</v>
      </c>
      <c r="F15" s="263"/>
      <c r="G15" s="263" t="e">
        <f>'Income Statement'!N63</f>
        <v>#DIV/0!</v>
      </c>
      <c r="H15" s="32"/>
      <c r="I15" s="32"/>
    </row>
    <row r="16" spans="1:9" s="57" customFormat="1" ht="15">
      <c r="A16" s="32"/>
      <c r="B16" s="32"/>
      <c r="C16" s="32"/>
      <c r="D16" s="32"/>
      <c r="E16" s="32"/>
      <c r="F16" s="32"/>
      <c r="G16" s="32"/>
      <c r="H16" s="32" t="s">
        <v>150</v>
      </c>
      <c r="I16" s="32"/>
    </row>
    <row r="17" spans="1:9" s="57" customFormat="1" ht="15">
      <c r="A17" s="233" t="s">
        <v>202</v>
      </c>
      <c r="B17" s="233"/>
      <c r="C17" s="272" t="e">
        <f>'Income Statement'!J40/'Income Statement'!J8</f>
        <v>#DIV/0!</v>
      </c>
      <c r="D17" s="272"/>
      <c r="E17" s="272" t="e">
        <f>'Income Statement'!L40/'Income Statement'!L8</f>
        <v>#DIV/0!</v>
      </c>
      <c r="F17" s="272"/>
      <c r="G17" s="272" t="e">
        <f>'Income Statement'!N40/'Income Statement'!N8</f>
        <v>#DIV/0!</v>
      </c>
      <c r="H17" s="233"/>
      <c r="I17" s="233"/>
    </row>
    <row r="18" spans="1:9" s="57" customFormat="1" ht="15">
      <c r="A18" s="32"/>
      <c r="B18" s="32"/>
      <c r="C18" s="32"/>
      <c r="D18" s="32"/>
      <c r="E18" s="32"/>
      <c r="F18" s="32"/>
      <c r="G18" s="32"/>
      <c r="H18" s="32"/>
      <c r="I18" s="32"/>
    </row>
    <row r="19" spans="1:9" s="57" customFormat="1" ht="15">
      <c r="A19" s="32" t="s">
        <v>204</v>
      </c>
      <c r="B19" s="32"/>
      <c r="C19" s="273" t="e">
        <f>'Income Statement'!J40/'Balance Sheet'!C43</f>
        <v>#DIV/0!</v>
      </c>
      <c r="D19" s="32"/>
      <c r="E19" s="273" t="e">
        <f>'Income Statement'!L40/'Balance Sheet'!E43</f>
        <v>#DIV/0!</v>
      </c>
      <c r="F19" s="32"/>
      <c r="G19" s="34" t="e">
        <f>'Income Statement'!N40/'Balance Sheet'!G43</f>
        <v>#DIV/0!</v>
      </c>
      <c r="H19" s="32"/>
      <c r="I19" s="32"/>
    </row>
    <row r="20" spans="1:9" s="57" customFormat="1" ht="15">
      <c r="A20" s="32"/>
      <c r="B20" s="32"/>
      <c r="C20" s="32"/>
      <c r="D20" s="32"/>
      <c r="E20" s="32"/>
      <c r="F20" s="32"/>
      <c r="G20" s="32"/>
      <c r="H20" s="32"/>
      <c r="I20" s="32"/>
    </row>
    <row r="21" spans="1:9" s="57" customFormat="1" ht="15">
      <c r="A21" s="32" t="s">
        <v>137</v>
      </c>
      <c r="B21" s="32"/>
      <c r="C21" s="264" t="e">
        <f>360/('Income Statement'!J10/'Balance Sheet'!C9)</f>
        <v>#DIV/0!</v>
      </c>
      <c r="D21" s="32"/>
      <c r="E21" s="267" t="e">
        <f>360/('Income Statement'!L10/'Balance Sheet'!E9)</f>
        <v>#DIV/0!</v>
      </c>
      <c r="F21" s="32"/>
      <c r="G21" s="267" t="e">
        <f>360/('Income Statement'!N10/'Balance Sheet'!G9)</f>
        <v>#DIV/0!</v>
      </c>
      <c r="H21" s="32"/>
      <c r="I21" s="32"/>
    </row>
    <row r="22" spans="1:9" s="57" customFormat="1" ht="15">
      <c r="A22" s="32"/>
      <c r="B22" s="32"/>
      <c r="C22" s="32"/>
      <c r="D22" s="32"/>
      <c r="E22" s="32"/>
      <c r="F22" s="32"/>
      <c r="G22" s="32"/>
      <c r="H22" s="32"/>
      <c r="I22" s="32"/>
    </row>
    <row r="23" spans="1:9" s="57" customFormat="1" ht="15">
      <c r="A23" s="32" t="s">
        <v>138</v>
      </c>
      <c r="B23" s="32"/>
      <c r="C23" s="267" t="e">
        <f>360/('Income Statement'!J8/'Balance Sheet'!C8)</f>
        <v>#DIV/0!</v>
      </c>
      <c r="D23" s="32"/>
      <c r="E23" s="267" t="e">
        <f>360/('Income Statement'!L8/'Balance Sheet'!E8)</f>
        <v>#DIV/0!</v>
      </c>
      <c r="F23" s="32"/>
      <c r="G23" s="267" t="e">
        <f>360/('Income Statement'!N8/'Balance Sheet'!G8)</f>
        <v>#DIV/0!</v>
      </c>
      <c r="H23" s="32"/>
      <c r="I23" s="32"/>
    </row>
    <row r="24" spans="1:9" s="57" customFormat="1" ht="15">
      <c r="A24" s="32"/>
      <c r="B24" s="32"/>
      <c r="C24" s="32"/>
      <c r="D24" s="32"/>
      <c r="E24" s="32"/>
      <c r="F24" s="32"/>
      <c r="G24" s="32"/>
      <c r="H24" s="32"/>
      <c r="I24" s="32"/>
    </row>
    <row r="25" spans="1:9" s="57" customFormat="1" ht="15">
      <c r="A25" s="32" t="s">
        <v>139</v>
      </c>
      <c r="B25" s="32"/>
      <c r="C25" s="264" t="e">
        <f>360/('Income Statement'!J10/('Balance Sheet'!C29))</f>
        <v>#DIV/0!</v>
      </c>
      <c r="D25" s="264"/>
      <c r="E25" s="264" t="e">
        <f>360/('Income Statement'!L10/('Balance Sheet'!E29))</f>
        <v>#DIV/0!</v>
      </c>
      <c r="F25" s="264"/>
      <c r="G25" s="264" t="e">
        <f>360/('Income Statement'!N10/('Balance Sheet'!G29))</f>
        <v>#DIV/0!</v>
      </c>
      <c r="H25" s="32"/>
      <c r="I25" s="32"/>
    </row>
    <row r="26" spans="1:9" s="57" customFormat="1" ht="15">
      <c r="A26" s="32"/>
      <c r="B26" s="32"/>
      <c r="C26" s="32"/>
      <c r="D26" s="32"/>
      <c r="E26" s="32"/>
      <c r="F26" s="32"/>
      <c r="G26" s="32"/>
      <c r="H26" s="32"/>
      <c r="I26" s="32"/>
    </row>
    <row r="27" spans="1:9" s="57" customFormat="1" ht="15">
      <c r="A27" s="32" t="s">
        <v>140</v>
      </c>
      <c r="B27" s="32"/>
      <c r="C27" s="267" t="e">
        <f>360/('Income Statement'!D9/'Balance Sheet'!C30)</f>
        <v>#DIV/0!</v>
      </c>
      <c r="D27" s="32"/>
      <c r="E27" s="264" t="e">
        <f>360/('Income Statement'!F9/'Balance Sheet'!E30)</f>
        <v>#DIV/0!</v>
      </c>
      <c r="F27" s="32"/>
      <c r="G27" s="264" t="e">
        <f>360/('Income Statement'!H9/'Balance Sheet'!G30)</f>
        <v>#DIV/0!</v>
      </c>
      <c r="H27" s="32"/>
      <c r="I27" s="32"/>
    </row>
    <row r="28" spans="1:9" s="57" customFormat="1" ht="15">
      <c r="A28" s="32"/>
      <c r="B28" s="32"/>
      <c r="C28" s="32"/>
      <c r="D28" s="32"/>
      <c r="E28" s="32"/>
      <c r="F28" s="32"/>
      <c r="G28" s="32"/>
      <c r="H28" s="32"/>
      <c r="I28" s="32"/>
    </row>
    <row r="29" spans="1:9" s="57" customFormat="1" ht="15" thickBot="1">
      <c r="A29" s="32" t="s">
        <v>141</v>
      </c>
      <c r="B29" s="32"/>
      <c r="C29" s="268" t="e">
        <f>C21+C23-C25-C27</f>
        <v>#DIV/0!</v>
      </c>
      <c r="D29" s="32"/>
      <c r="E29" s="268" t="e">
        <f>E21+E23-E25-E27</f>
        <v>#DIV/0!</v>
      </c>
      <c r="F29" s="32"/>
      <c r="G29" s="268" t="e">
        <f>G21+G23-G25-G27</f>
        <v>#DIV/0!</v>
      </c>
      <c r="H29" s="32"/>
      <c r="I29" s="32"/>
    </row>
    <row r="30" spans="1:9" s="57" customFormat="1" ht="15" thickTop="1">
      <c r="A30" s="244"/>
      <c r="B30" s="244"/>
      <c r="C30" s="244"/>
      <c r="D30" s="244"/>
      <c r="E30" s="244"/>
      <c r="F30" s="244"/>
      <c r="G30" s="244"/>
      <c r="H30" s="244"/>
      <c r="I30" s="244"/>
    </row>
    <row r="31" s="57" customFormat="1" ht="15"/>
    <row r="32" s="57" customFormat="1" ht="15"/>
    <row r="33" s="57" customFormat="1" ht="15"/>
    <row r="34" s="57" customFormat="1" ht="15"/>
  </sheetData>
  <printOptions/>
  <pageMargins left="0.75" right="0.75" top="1" bottom="1" header="0.5" footer="0.5"/>
  <pageSetup horizontalDpi="355" verticalDpi="355" orientation="portrait" scale="80" r:id="rId1"/>
</worksheet>
</file>

<file path=xl/worksheets/sheet6.xml><?xml version="1.0" encoding="utf-8"?>
<worksheet xmlns="http://schemas.openxmlformats.org/spreadsheetml/2006/main" xmlns:r="http://schemas.openxmlformats.org/officeDocument/2006/relationships">
  <sheetPr>
    <pageSetUpPr fitToPage="1"/>
  </sheetPr>
  <dimension ref="B2:F34"/>
  <sheetViews>
    <sheetView showGridLines="0" workbookViewId="0" topLeftCell="A18">
      <selection activeCell="C26" sqref="C26"/>
    </sheetView>
  </sheetViews>
  <sheetFormatPr defaultColWidth="9.00390625" defaultRowHeight="12.75"/>
  <cols>
    <col min="1" max="1" width="1.4921875" style="66" customWidth="1"/>
    <col min="2" max="2" width="27.50390625" style="66" customWidth="1"/>
    <col min="3" max="3" width="15.375" style="66" customWidth="1"/>
    <col min="4" max="4" width="18.00390625" style="66" customWidth="1"/>
    <col min="5" max="16384" width="8.125" style="66" customWidth="1"/>
  </cols>
  <sheetData>
    <row r="1" ht="9" customHeight="1"/>
    <row r="2" ht="27" customHeight="1">
      <c r="B2" s="67" t="s">
        <v>152</v>
      </c>
    </row>
    <row r="3" ht="12">
      <c r="B3" s="68" t="s">
        <v>170</v>
      </c>
    </row>
    <row r="4" ht="12"/>
    <row r="5" spans="2:5" ht="15" customHeight="1">
      <c r="B5" s="69" t="s">
        <v>153</v>
      </c>
      <c r="C5" s="70" t="s">
        <v>154</v>
      </c>
      <c r="D5" s="71" t="s">
        <v>155</v>
      </c>
      <c r="E5" s="72"/>
    </row>
    <row r="6" spans="2:5" ht="15" customHeight="1">
      <c r="B6" s="73" t="s">
        <v>156</v>
      </c>
      <c r="C6" s="74">
        <v>0</v>
      </c>
      <c r="D6" s="75">
        <v>0</v>
      </c>
      <c r="E6" s="72"/>
    </row>
    <row r="7" spans="2:5" ht="15" customHeight="1">
      <c r="B7" s="76" t="s">
        <v>157</v>
      </c>
      <c r="C7" s="77">
        <v>0</v>
      </c>
      <c r="D7" s="78">
        <v>0</v>
      </c>
      <c r="E7" s="72"/>
    </row>
    <row r="8" spans="2:5" ht="15" customHeight="1">
      <c r="B8" s="73" t="s">
        <v>158</v>
      </c>
      <c r="C8" s="79">
        <v>0</v>
      </c>
      <c r="D8" s="75">
        <v>0</v>
      </c>
      <c r="E8" s="72"/>
    </row>
    <row r="9" spans="2:5" ht="15" customHeight="1">
      <c r="B9" s="76" t="s">
        <v>158</v>
      </c>
      <c r="C9" s="77">
        <v>0</v>
      </c>
      <c r="D9" s="78">
        <v>0</v>
      </c>
      <c r="E9" s="72"/>
    </row>
    <row r="10" spans="2:5" ht="15" customHeight="1">
      <c r="B10" s="73" t="s">
        <v>159</v>
      </c>
      <c r="C10" s="79">
        <v>0</v>
      </c>
      <c r="D10" s="75">
        <v>0</v>
      </c>
      <c r="E10" s="72"/>
    </row>
    <row r="11" spans="2:5" ht="15" customHeight="1">
      <c r="B11" s="76" t="s">
        <v>38</v>
      </c>
      <c r="C11" s="77">
        <v>0</v>
      </c>
      <c r="D11" s="78">
        <v>0</v>
      </c>
      <c r="E11" s="72"/>
    </row>
    <row r="12" spans="2:5" ht="15" customHeight="1">
      <c r="B12" s="73" t="s">
        <v>160</v>
      </c>
      <c r="C12" s="79">
        <v>0</v>
      </c>
      <c r="D12" s="75">
        <v>0</v>
      </c>
      <c r="E12" s="72"/>
    </row>
    <row r="13" spans="2:5" ht="15" customHeight="1">
      <c r="B13" s="76" t="s">
        <v>79</v>
      </c>
      <c r="C13" s="77">
        <v>0</v>
      </c>
      <c r="D13" s="78">
        <v>0</v>
      </c>
      <c r="E13" s="72"/>
    </row>
    <row r="14" spans="2:5" ht="15" customHeight="1">
      <c r="B14" s="73" t="s">
        <v>161</v>
      </c>
      <c r="C14" s="79">
        <v>0</v>
      </c>
      <c r="D14" s="75">
        <v>0</v>
      </c>
      <c r="E14" s="72"/>
    </row>
    <row r="15" spans="2:5" ht="15" customHeight="1">
      <c r="B15" s="80" t="s">
        <v>162</v>
      </c>
      <c r="C15" s="81">
        <v>0</v>
      </c>
      <c r="D15" s="78">
        <v>0</v>
      </c>
      <c r="E15" s="72"/>
    </row>
    <row r="16" spans="2:5" ht="15" customHeight="1">
      <c r="B16" s="73" t="s">
        <v>151</v>
      </c>
      <c r="C16" s="79">
        <v>0</v>
      </c>
      <c r="D16" s="75">
        <v>0</v>
      </c>
      <c r="E16" s="72"/>
    </row>
    <row r="17" spans="2:5" ht="15" customHeight="1">
      <c r="B17" s="76" t="s">
        <v>80</v>
      </c>
      <c r="C17" s="77">
        <v>0</v>
      </c>
      <c r="D17" s="78">
        <v>0</v>
      </c>
      <c r="E17" s="72"/>
    </row>
    <row r="18" spans="2:5" ht="15" customHeight="1">
      <c r="B18" s="73" t="s">
        <v>81</v>
      </c>
      <c r="C18" s="79">
        <v>0</v>
      </c>
      <c r="D18" s="75">
        <v>0</v>
      </c>
      <c r="E18" s="72"/>
    </row>
    <row r="19" spans="2:5" ht="15" customHeight="1">
      <c r="B19" s="76" t="s">
        <v>82</v>
      </c>
      <c r="C19" s="77">
        <v>0</v>
      </c>
      <c r="D19" s="78">
        <v>0</v>
      </c>
      <c r="E19" s="72"/>
    </row>
    <row r="20" spans="2:5" ht="15" customHeight="1">
      <c r="B20" s="73" t="s">
        <v>163</v>
      </c>
      <c r="C20" s="79">
        <v>0</v>
      </c>
      <c r="D20" s="75">
        <v>0</v>
      </c>
      <c r="E20" s="72"/>
    </row>
    <row r="21" spans="2:5" ht="15" customHeight="1">
      <c r="B21" s="76" t="s">
        <v>69</v>
      </c>
      <c r="C21" s="77">
        <v>0</v>
      </c>
      <c r="D21" s="78">
        <v>0</v>
      </c>
      <c r="E21" s="72"/>
    </row>
    <row r="22" spans="2:5" ht="15" customHeight="1">
      <c r="B22" s="73" t="s">
        <v>83</v>
      </c>
      <c r="C22" s="79">
        <v>0</v>
      </c>
      <c r="D22" s="75">
        <v>0</v>
      </c>
      <c r="E22" s="72"/>
    </row>
    <row r="23" spans="2:5" ht="15" customHeight="1">
      <c r="B23" s="76" t="s">
        <v>164</v>
      </c>
      <c r="C23" s="77">
        <v>0</v>
      </c>
      <c r="D23" s="78">
        <v>0</v>
      </c>
      <c r="E23" s="72"/>
    </row>
    <row r="24" spans="2:5" ht="15" customHeight="1">
      <c r="B24" s="73" t="s">
        <v>164</v>
      </c>
      <c r="C24" s="79">
        <v>0</v>
      </c>
      <c r="D24" s="75">
        <v>0</v>
      </c>
      <c r="E24" s="72"/>
    </row>
    <row r="25" spans="2:5" ht="15" customHeight="1">
      <c r="B25" s="76" t="s">
        <v>165</v>
      </c>
      <c r="C25" s="77">
        <v>0</v>
      </c>
      <c r="D25" s="78">
        <v>0</v>
      </c>
      <c r="E25" s="72"/>
    </row>
    <row r="26" spans="2:5" ht="15" customHeight="1">
      <c r="B26" s="73" t="s">
        <v>166</v>
      </c>
      <c r="C26" s="82">
        <v>0</v>
      </c>
      <c r="D26" s="75">
        <v>0</v>
      </c>
      <c r="E26" s="83"/>
    </row>
    <row r="27" spans="2:5" ht="15" customHeight="1">
      <c r="B27" s="76" t="s">
        <v>167</v>
      </c>
      <c r="C27" s="84">
        <v>0</v>
      </c>
      <c r="D27" s="78">
        <v>0</v>
      </c>
      <c r="E27" s="83"/>
    </row>
    <row r="28" spans="2:5" ht="8.25" customHeight="1">
      <c r="B28" s="85"/>
      <c r="C28" s="86"/>
      <c r="D28" s="87"/>
      <c r="E28" s="83"/>
    </row>
    <row r="29" spans="2:5" ht="15.75" customHeight="1">
      <c r="B29" s="88" t="s">
        <v>168</v>
      </c>
      <c r="C29" s="89">
        <f>SUM(C6:C27)</f>
        <v>0</v>
      </c>
      <c r="D29" s="90"/>
      <c r="E29" s="83"/>
    </row>
    <row r="30" spans="2:6" ht="15.75" customHeight="1">
      <c r="B30" s="88" t="s">
        <v>169</v>
      </c>
      <c r="C30" s="88"/>
      <c r="D30" s="91">
        <f>SUM(D6:D27)</f>
        <v>0</v>
      </c>
      <c r="F30" s="83"/>
    </row>
    <row r="31" spans="2:5" ht="15.75" customHeight="1" thickBot="1">
      <c r="B31" s="92" t="s">
        <v>171</v>
      </c>
      <c r="C31" s="93">
        <f>IF(ISERROR(C29/((100-D30)/100)),"-",(C29/((100-D30)/100)))</f>
        <v>0</v>
      </c>
      <c r="D31" s="94"/>
      <c r="E31" s="83"/>
    </row>
    <row r="32" spans="2:5" ht="12.75" thickTop="1">
      <c r="B32" s="85"/>
      <c r="C32" s="85"/>
      <c r="D32" s="85"/>
      <c r="E32" s="83"/>
    </row>
    <row r="33" spans="2:5" ht="11.25">
      <c r="B33" s="85"/>
      <c r="C33" s="85"/>
      <c r="D33" s="85"/>
      <c r="E33" s="83"/>
    </row>
    <row r="34" spans="2:5" ht="11.25">
      <c r="B34" s="85"/>
      <c r="C34" s="85"/>
      <c r="D34" s="85"/>
      <c r="E34" s="83"/>
    </row>
  </sheetData>
  <printOptions/>
  <pageMargins left="0.75" right="0.75" top="1" bottom="1" header="0.5" footer="0.5"/>
  <pageSetup fitToHeight="1" fitToWidth="1" horizontalDpi="600" verticalDpi="600" orientation="portrait" scale="93" r:id="rId4"/>
  <drawing r:id="rId3"/>
  <legacyDrawing r:id="rId2"/>
</worksheet>
</file>

<file path=xl/worksheets/sheet7.xml><?xml version="1.0" encoding="utf-8"?>
<worksheet xmlns="http://schemas.openxmlformats.org/spreadsheetml/2006/main" xmlns:r="http://schemas.openxmlformats.org/officeDocument/2006/relationships">
  <dimension ref="A1:K381"/>
  <sheetViews>
    <sheetView view="pageBreakPreview" zoomScale="60" workbookViewId="0" topLeftCell="A1">
      <selection activeCell="O12" sqref="O12"/>
    </sheetView>
  </sheetViews>
  <sheetFormatPr defaultColWidth="9.00390625" defaultRowHeight="12.75"/>
  <cols>
    <col min="1" max="1" width="3.625" style="0" customWidth="1"/>
    <col min="2" max="2" width="15.125" style="0" customWidth="1"/>
    <col min="3" max="3" width="12.125" style="0" customWidth="1"/>
    <col min="4" max="4" width="13.625" style="0" customWidth="1"/>
    <col min="5" max="6" width="11.50390625" style="0" customWidth="1"/>
    <col min="7" max="7" width="13.00390625" style="0" customWidth="1"/>
    <col min="8" max="16384" width="11.50390625" style="0" customWidth="1"/>
  </cols>
  <sheetData>
    <row r="1" spans="1:7" ht="21">
      <c r="A1" s="330" t="s">
        <v>41</v>
      </c>
      <c r="B1" s="331"/>
      <c r="C1" s="331"/>
      <c r="D1" s="331"/>
      <c r="E1" s="331"/>
      <c r="F1" s="331"/>
      <c r="G1" s="332"/>
    </row>
    <row r="2" spans="1:7" ht="12.75">
      <c r="A2" s="319"/>
      <c r="B2" s="320"/>
      <c r="C2" s="320"/>
      <c r="D2" s="320"/>
      <c r="E2" s="320"/>
      <c r="F2" s="320"/>
      <c r="G2" s="321"/>
    </row>
    <row r="3" spans="1:7" ht="12.75">
      <c r="A3" s="319"/>
      <c r="B3" s="322" t="s">
        <v>42</v>
      </c>
      <c r="C3" s="320"/>
      <c r="D3" s="320"/>
      <c r="E3" s="320"/>
      <c r="F3" s="320"/>
      <c r="G3" s="321"/>
    </row>
    <row r="4" spans="1:7" ht="13.5" thickBot="1">
      <c r="A4" s="316"/>
      <c r="B4" s="323" t="s">
        <v>43</v>
      </c>
      <c r="C4" s="317"/>
      <c r="D4" s="317"/>
      <c r="E4" s="317"/>
      <c r="F4" s="317"/>
      <c r="G4" s="318"/>
    </row>
    <row r="5" spans="1:9" s="23" customFormat="1" ht="21" thickBot="1">
      <c r="A5" s="308" t="s">
        <v>44</v>
      </c>
      <c r="B5" s="309"/>
      <c r="C5" s="309"/>
      <c r="D5" s="310"/>
      <c r="E5" s="310"/>
      <c r="F5" s="310"/>
      <c r="G5" s="311"/>
      <c r="I5" s="24"/>
    </row>
    <row r="6" spans="1:7" ht="12.75">
      <c r="A6" s="325" t="s">
        <v>45</v>
      </c>
      <c r="B6" s="326"/>
      <c r="C6" s="327"/>
      <c r="D6" s="313"/>
      <c r="E6" s="328" t="s">
        <v>46</v>
      </c>
      <c r="F6" s="326"/>
      <c r="G6" s="329"/>
    </row>
    <row r="7" spans="1:9" ht="12.75">
      <c r="A7" s="275"/>
      <c r="B7" s="276" t="s">
        <v>47</v>
      </c>
      <c r="C7" s="2">
        <v>0</v>
      </c>
      <c r="D7" s="302"/>
      <c r="E7" s="282"/>
      <c r="F7" s="276" t="s">
        <v>48</v>
      </c>
      <c r="G7" s="274"/>
      <c r="I7" s="17"/>
    </row>
    <row r="8" spans="1:9" ht="12.75">
      <c r="A8" s="275"/>
      <c r="B8" s="276" t="s">
        <v>49</v>
      </c>
      <c r="C8" s="3">
        <v>0</v>
      </c>
      <c r="D8" s="303"/>
      <c r="E8" s="282"/>
      <c r="F8" s="276" t="s">
        <v>50</v>
      </c>
      <c r="G8" s="288">
        <v>1</v>
      </c>
      <c r="I8" s="21"/>
    </row>
    <row r="9" spans="1:11" ht="12.75">
      <c r="A9" s="275"/>
      <c r="B9" s="276" t="s">
        <v>51</v>
      </c>
      <c r="C9" s="5">
        <v>15</v>
      </c>
      <c r="D9" s="303"/>
      <c r="E9" s="282"/>
      <c r="F9" s="282"/>
      <c r="G9" s="287"/>
      <c r="I9" s="17"/>
      <c r="K9" s="20"/>
    </row>
    <row r="10" spans="1:7" ht="12.75">
      <c r="A10" s="275"/>
      <c r="B10" s="276" t="s">
        <v>52</v>
      </c>
      <c r="C10" s="25">
        <v>12</v>
      </c>
      <c r="D10" s="303"/>
      <c r="E10" s="282"/>
      <c r="F10" s="282"/>
      <c r="G10" s="287"/>
    </row>
    <row r="11" spans="1:7" ht="12.75">
      <c r="A11" s="298"/>
      <c r="B11" s="299" t="s">
        <v>53</v>
      </c>
      <c r="C11" s="301">
        <v>38749</v>
      </c>
      <c r="D11" s="304"/>
      <c r="E11" s="286"/>
      <c r="F11" s="286"/>
      <c r="G11" s="293"/>
    </row>
    <row r="12" spans="1:7" ht="12.75">
      <c r="A12" s="294" t="s">
        <v>54</v>
      </c>
      <c r="B12" s="295"/>
      <c r="C12" s="295"/>
      <c r="D12" s="295"/>
      <c r="E12" s="295"/>
      <c r="F12" s="295"/>
      <c r="G12" s="296"/>
    </row>
    <row r="13" spans="1:7" ht="12.75">
      <c r="A13" s="275"/>
      <c r="B13" s="276" t="s">
        <v>55</v>
      </c>
      <c r="C13" s="279">
        <v>0</v>
      </c>
      <c r="D13" s="289" t="s">
        <v>56</v>
      </c>
      <c r="E13" s="290"/>
      <c r="F13" s="290"/>
      <c r="G13" s="291"/>
    </row>
    <row r="14" spans="1:7" ht="12.75">
      <c r="A14" s="298"/>
      <c r="B14" s="299" t="s">
        <v>57</v>
      </c>
      <c r="C14" s="300">
        <f>PMT(Periodic_rate,Total_payments,-Loan_amount)</f>
        <v>0</v>
      </c>
      <c r="D14" s="292" t="s">
        <v>58</v>
      </c>
      <c r="E14" s="286"/>
      <c r="F14" s="286"/>
      <c r="G14" s="293"/>
    </row>
    <row r="15" spans="1:7" ht="12.75">
      <c r="A15" s="294" t="s">
        <v>59</v>
      </c>
      <c r="B15" s="295"/>
      <c r="C15" s="295"/>
      <c r="D15" s="295"/>
      <c r="E15" s="295"/>
      <c r="F15" s="295"/>
      <c r="G15" s="296"/>
    </row>
    <row r="16" spans="1:11" ht="12.75">
      <c r="A16" s="275"/>
      <c r="B16" s="276" t="s">
        <v>60</v>
      </c>
      <c r="C16" s="280">
        <f>IF(Entered_payment=0,Calculated_payment,Entered_payment)</f>
        <v>0</v>
      </c>
      <c r="D16" s="302"/>
      <c r="E16" s="282"/>
      <c r="F16" s="276" t="str">
        <f>"Beginning balance at payment "&amp;TEXT(First_payment_no,"0")&amp;":"</f>
        <v>Beginning balance at payment 1:</v>
      </c>
      <c r="G16" s="284">
        <f>FV(Annual_interest_rate/Payments_per_year,First_payment_no-1,Pmt_to_use,-Loan_amount)</f>
        <v>0</v>
      </c>
      <c r="J16" s="18"/>
      <c r="K16" s="20"/>
    </row>
    <row r="17" spans="1:8" ht="13.5" thickBot="1">
      <c r="A17" s="277"/>
      <c r="B17" s="278" t="s">
        <v>61</v>
      </c>
      <c r="C17" s="281">
        <f>IF(G7=0,IF(G8=0,1,G8),1+C10*(YEAR(G7)-YEAR(C11))+INT(C10*(MONTH(G7)-MONTH(C11))/12)+IF(DAY(G7)&gt;DAY(C11),1))</f>
        <v>1</v>
      </c>
      <c r="D17" s="305"/>
      <c r="E17" s="283"/>
      <c r="F17" s="278" t="str">
        <f>"Cumulative interest prior to payment "&amp;TEXT(First_payment_no,"0")&amp;":"</f>
        <v>Cumulative interest prior to payment 1:</v>
      </c>
      <c r="G17" s="285">
        <f>Pmt_to_use*(First_payment_no-1)-(Loan_amount-Table_beg_bal)</f>
        <v>0</v>
      </c>
      <c r="H17" s="1"/>
    </row>
    <row r="18" spans="1:7" s="23" customFormat="1" ht="21">
      <c r="A18" s="314" t="s">
        <v>62</v>
      </c>
      <c r="B18" s="297"/>
      <c r="C18" s="297"/>
      <c r="D18" s="297"/>
      <c r="E18" s="297"/>
      <c r="F18" s="297"/>
      <c r="G18" s="315"/>
    </row>
    <row r="19" spans="1:7" ht="13.5" thickBot="1">
      <c r="A19" s="316"/>
      <c r="B19" s="317"/>
      <c r="C19" s="317"/>
      <c r="D19" s="317"/>
      <c r="E19" s="317"/>
      <c r="F19" s="317"/>
      <c r="G19" s="318"/>
    </row>
    <row r="20" spans="1:7" ht="12.75">
      <c r="A20" s="312"/>
      <c r="B20" s="312" t="s">
        <v>63</v>
      </c>
      <c r="C20" s="312" t="s">
        <v>64</v>
      </c>
      <c r="D20" s="312"/>
      <c r="E20" s="312"/>
      <c r="F20" s="312" t="s">
        <v>65</v>
      </c>
      <c r="G20" s="312" t="s">
        <v>66</v>
      </c>
    </row>
    <row r="21" spans="1:9" ht="12.75">
      <c r="A21" s="7" t="s">
        <v>67</v>
      </c>
      <c r="B21" s="7" t="s">
        <v>1</v>
      </c>
      <c r="C21" s="7" t="s">
        <v>68</v>
      </c>
      <c r="D21" s="7" t="s">
        <v>69</v>
      </c>
      <c r="E21" s="7" t="s">
        <v>70</v>
      </c>
      <c r="F21" s="7" t="s">
        <v>68</v>
      </c>
      <c r="G21" s="7" t="s">
        <v>69</v>
      </c>
      <c r="I21" s="20"/>
    </row>
    <row r="22" spans="1:11" ht="12.75">
      <c r="A22" s="8">
        <f>IF(First_payment_no&lt;Total_payments,First_payment_no,"")</f>
        <v>1</v>
      </c>
      <c r="B22" s="9">
        <f aca="true" t="shared" si="0" ref="B22:B85">Show.Date</f>
        <v>38749</v>
      </c>
      <c r="C22" s="10">
        <f>IF(A22&lt;&gt;"",IF(Table_beg_bal&lt;0,0,Table_beg_bal),"")</f>
        <v>0</v>
      </c>
      <c r="D22" s="10">
        <f aca="true" t="shared" si="1" ref="D22:D85">Interest</f>
        <v>0</v>
      </c>
      <c r="E22" s="10">
        <f>Principal</f>
        <v>0</v>
      </c>
      <c r="F22" s="10">
        <f aca="true" t="shared" si="2" ref="F22:F85">Ending.Balance</f>
        <v>0</v>
      </c>
      <c r="G22" s="10">
        <f>IF(A22&lt;&gt;"",D22+Table_prior_interest,"")</f>
        <v>0</v>
      </c>
      <c r="I22" s="17"/>
      <c r="K22" s="4"/>
    </row>
    <row r="23" spans="1:7" ht="12.75">
      <c r="A23" s="11">
        <f aca="true" t="shared" si="3" ref="A23:A86">payment.Num</f>
        <v>2</v>
      </c>
      <c r="B23" s="12">
        <f t="shared" si="0"/>
        <v>38777</v>
      </c>
      <c r="C23" s="13">
        <f aca="true" t="shared" si="4" ref="C23:C86">Beg.Bal</f>
        <v>0</v>
      </c>
      <c r="D23" s="13">
        <f t="shared" si="1"/>
        <v>0</v>
      </c>
      <c r="E23" s="13">
        <f>Principal</f>
        <v>0</v>
      </c>
      <c r="F23" s="13">
        <f t="shared" si="2"/>
        <v>0</v>
      </c>
      <c r="G23" s="13">
        <f aca="true" t="shared" si="5" ref="G23:G86">Cum.Interest</f>
        <v>0</v>
      </c>
    </row>
    <row r="24" spans="1:10" ht="12.75">
      <c r="A24" s="14">
        <f t="shared" si="3"/>
        <v>3</v>
      </c>
      <c r="B24" s="15">
        <f t="shared" si="0"/>
        <v>38808</v>
      </c>
      <c r="C24" s="16">
        <f t="shared" si="4"/>
        <v>0</v>
      </c>
      <c r="D24" s="16">
        <f t="shared" si="1"/>
        <v>0</v>
      </c>
      <c r="E24" s="16">
        <f>Principal</f>
        <v>0</v>
      </c>
      <c r="F24" s="16">
        <f t="shared" si="2"/>
        <v>0</v>
      </c>
      <c r="G24" s="16">
        <f t="shared" si="5"/>
        <v>0</v>
      </c>
      <c r="J24" s="17"/>
    </row>
    <row r="25" spans="1:7" ht="12.75">
      <c r="A25" s="8">
        <f t="shared" si="3"/>
        <v>4</v>
      </c>
      <c r="B25" s="9">
        <f t="shared" si="0"/>
        <v>38838</v>
      </c>
      <c r="C25" s="10">
        <f t="shared" si="4"/>
        <v>0</v>
      </c>
      <c r="D25" s="10">
        <f t="shared" si="1"/>
        <v>0</v>
      </c>
      <c r="E25" s="10">
        <f>Principal</f>
        <v>0</v>
      </c>
      <c r="F25" s="10">
        <f t="shared" si="2"/>
        <v>0</v>
      </c>
      <c r="G25" s="10">
        <f t="shared" si="5"/>
        <v>0</v>
      </c>
    </row>
    <row r="26" spans="1:7" ht="12.75">
      <c r="A26" s="11">
        <f t="shared" si="3"/>
        <v>5</v>
      </c>
      <c r="B26" s="12">
        <f t="shared" si="0"/>
        <v>38869</v>
      </c>
      <c r="C26" s="13">
        <f t="shared" si="4"/>
        <v>0</v>
      </c>
      <c r="D26" s="13">
        <f t="shared" si="1"/>
        <v>0</v>
      </c>
      <c r="E26" s="13">
        <f aca="true" t="shared" si="6" ref="E26:E40">Principal</f>
        <v>0</v>
      </c>
      <c r="F26" s="13">
        <f t="shared" si="2"/>
        <v>0</v>
      </c>
      <c r="G26" s="13">
        <f t="shared" si="5"/>
        <v>0</v>
      </c>
    </row>
    <row r="27" spans="1:7" ht="12.75">
      <c r="A27" s="14">
        <f t="shared" si="3"/>
        <v>6</v>
      </c>
      <c r="B27" s="15">
        <f t="shared" si="0"/>
        <v>38899</v>
      </c>
      <c r="C27" s="16">
        <f t="shared" si="4"/>
        <v>0</v>
      </c>
      <c r="D27" s="16">
        <f t="shared" si="1"/>
        <v>0</v>
      </c>
      <c r="E27" s="16">
        <f t="shared" si="6"/>
        <v>0</v>
      </c>
      <c r="F27" s="16">
        <f t="shared" si="2"/>
        <v>0</v>
      </c>
      <c r="G27" s="16">
        <f t="shared" si="5"/>
        <v>0</v>
      </c>
    </row>
    <row r="28" spans="1:7" ht="12.75">
      <c r="A28" s="8">
        <f t="shared" si="3"/>
        <v>7</v>
      </c>
      <c r="B28" s="9">
        <f t="shared" si="0"/>
        <v>38930</v>
      </c>
      <c r="C28" s="10">
        <f t="shared" si="4"/>
        <v>0</v>
      </c>
      <c r="D28" s="10">
        <f t="shared" si="1"/>
        <v>0</v>
      </c>
      <c r="E28" s="10">
        <f t="shared" si="6"/>
        <v>0</v>
      </c>
      <c r="F28" s="10">
        <f t="shared" si="2"/>
        <v>0</v>
      </c>
      <c r="G28" s="10">
        <f t="shared" si="5"/>
        <v>0</v>
      </c>
    </row>
    <row r="29" spans="1:7" ht="12.75">
      <c r="A29" s="11">
        <f t="shared" si="3"/>
        <v>8</v>
      </c>
      <c r="B29" s="12">
        <f t="shared" si="0"/>
        <v>38961</v>
      </c>
      <c r="C29" s="13">
        <f t="shared" si="4"/>
        <v>0</v>
      </c>
      <c r="D29" s="13">
        <f t="shared" si="1"/>
        <v>0</v>
      </c>
      <c r="E29" s="13">
        <f t="shared" si="6"/>
        <v>0</v>
      </c>
      <c r="F29" s="13">
        <f t="shared" si="2"/>
        <v>0</v>
      </c>
      <c r="G29" s="13">
        <f t="shared" si="5"/>
        <v>0</v>
      </c>
    </row>
    <row r="30" spans="1:7" ht="12.75">
      <c r="A30" s="14">
        <f t="shared" si="3"/>
        <v>9</v>
      </c>
      <c r="B30" s="15">
        <f t="shared" si="0"/>
        <v>38991</v>
      </c>
      <c r="C30" s="16">
        <f t="shared" si="4"/>
        <v>0</v>
      </c>
      <c r="D30" s="16">
        <f t="shared" si="1"/>
        <v>0</v>
      </c>
      <c r="E30" s="16">
        <f t="shared" si="6"/>
        <v>0</v>
      </c>
      <c r="F30" s="16">
        <f t="shared" si="2"/>
        <v>0</v>
      </c>
      <c r="G30" s="16">
        <f t="shared" si="5"/>
        <v>0</v>
      </c>
    </row>
    <row r="31" spans="1:7" ht="12.75">
      <c r="A31" s="8">
        <f t="shared" si="3"/>
        <v>10</v>
      </c>
      <c r="B31" s="9">
        <f t="shared" si="0"/>
        <v>39022</v>
      </c>
      <c r="C31" s="10">
        <f t="shared" si="4"/>
        <v>0</v>
      </c>
      <c r="D31" s="10">
        <f t="shared" si="1"/>
        <v>0</v>
      </c>
      <c r="E31" s="10">
        <f t="shared" si="6"/>
        <v>0</v>
      </c>
      <c r="F31" s="10">
        <f t="shared" si="2"/>
        <v>0</v>
      </c>
      <c r="G31" s="10">
        <f t="shared" si="5"/>
        <v>0</v>
      </c>
    </row>
    <row r="32" spans="1:7" ht="12.75">
      <c r="A32" s="11">
        <f t="shared" si="3"/>
        <v>11</v>
      </c>
      <c r="B32" s="12">
        <f t="shared" si="0"/>
        <v>39052</v>
      </c>
      <c r="C32" s="13">
        <f t="shared" si="4"/>
        <v>0</v>
      </c>
      <c r="D32" s="13">
        <f t="shared" si="1"/>
        <v>0</v>
      </c>
      <c r="E32" s="13">
        <f t="shared" si="6"/>
        <v>0</v>
      </c>
      <c r="F32" s="13">
        <f t="shared" si="2"/>
        <v>0</v>
      </c>
      <c r="G32" s="13">
        <f t="shared" si="5"/>
        <v>0</v>
      </c>
    </row>
    <row r="33" spans="1:7" ht="12.75">
      <c r="A33" s="14">
        <f t="shared" si="3"/>
        <v>12</v>
      </c>
      <c r="B33" s="15">
        <f t="shared" si="0"/>
        <v>39083</v>
      </c>
      <c r="C33" s="16">
        <f t="shared" si="4"/>
        <v>0</v>
      </c>
      <c r="D33" s="16">
        <f t="shared" si="1"/>
        <v>0</v>
      </c>
      <c r="E33" s="16">
        <f t="shared" si="6"/>
        <v>0</v>
      </c>
      <c r="F33" s="16">
        <f t="shared" si="2"/>
        <v>0</v>
      </c>
      <c r="G33" s="16">
        <f t="shared" si="5"/>
        <v>0</v>
      </c>
    </row>
    <row r="34" spans="1:7" ht="12.75">
      <c r="A34" s="8">
        <f t="shared" si="3"/>
        <v>13</v>
      </c>
      <c r="B34" s="9">
        <f t="shared" si="0"/>
        <v>39114</v>
      </c>
      <c r="C34" s="10">
        <f t="shared" si="4"/>
        <v>0</v>
      </c>
      <c r="D34" s="10">
        <f t="shared" si="1"/>
        <v>0</v>
      </c>
      <c r="E34" s="10">
        <f t="shared" si="6"/>
        <v>0</v>
      </c>
      <c r="F34" s="10">
        <f t="shared" si="2"/>
        <v>0</v>
      </c>
      <c r="G34" s="10">
        <f t="shared" si="5"/>
        <v>0</v>
      </c>
    </row>
    <row r="35" spans="1:7" ht="12.75">
      <c r="A35" s="11">
        <f t="shared" si="3"/>
        <v>14</v>
      </c>
      <c r="B35" s="12">
        <f t="shared" si="0"/>
        <v>39142</v>
      </c>
      <c r="C35" s="13">
        <f t="shared" si="4"/>
        <v>0</v>
      </c>
      <c r="D35" s="13">
        <f t="shared" si="1"/>
        <v>0</v>
      </c>
      <c r="E35" s="13">
        <f t="shared" si="6"/>
        <v>0</v>
      </c>
      <c r="F35" s="13">
        <f t="shared" si="2"/>
        <v>0</v>
      </c>
      <c r="G35" s="13">
        <f t="shared" si="5"/>
        <v>0</v>
      </c>
    </row>
    <row r="36" spans="1:7" ht="12.75">
      <c r="A36" s="14">
        <f t="shared" si="3"/>
        <v>15</v>
      </c>
      <c r="B36" s="15">
        <f t="shared" si="0"/>
        <v>39173</v>
      </c>
      <c r="C36" s="16">
        <f t="shared" si="4"/>
        <v>0</v>
      </c>
      <c r="D36" s="16">
        <f t="shared" si="1"/>
        <v>0</v>
      </c>
      <c r="E36" s="16">
        <f t="shared" si="6"/>
        <v>0</v>
      </c>
      <c r="F36" s="16">
        <f t="shared" si="2"/>
        <v>0</v>
      </c>
      <c r="G36" s="16">
        <f t="shared" si="5"/>
        <v>0</v>
      </c>
    </row>
    <row r="37" spans="1:7" ht="12.75">
      <c r="A37" s="8">
        <f t="shared" si="3"/>
        <v>16</v>
      </c>
      <c r="B37" s="9">
        <f t="shared" si="0"/>
        <v>39203</v>
      </c>
      <c r="C37" s="10">
        <f t="shared" si="4"/>
        <v>0</v>
      </c>
      <c r="D37" s="10">
        <f t="shared" si="1"/>
        <v>0</v>
      </c>
      <c r="E37" s="10">
        <f t="shared" si="6"/>
        <v>0</v>
      </c>
      <c r="F37" s="10">
        <f t="shared" si="2"/>
        <v>0</v>
      </c>
      <c r="G37" s="10">
        <f t="shared" si="5"/>
        <v>0</v>
      </c>
    </row>
    <row r="38" spans="1:7" ht="12.75">
      <c r="A38" s="11">
        <f t="shared" si="3"/>
        <v>17</v>
      </c>
      <c r="B38" s="12">
        <f t="shared" si="0"/>
        <v>39234</v>
      </c>
      <c r="C38" s="13">
        <f t="shared" si="4"/>
        <v>0</v>
      </c>
      <c r="D38" s="13">
        <f t="shared" si="1"/>
        <v>0</v>
      </c>
      <c r="E38" s="13">
        <f t="shared" si="6"/>
        <v>0</v>
      </c>
      <c r="F38" s="13">
        <f t="shared" si="2"/>
        <v>0</v>
      </c>
      <c r="G38" s="13">
        <f t="shared" si="5"/>
        <v>0</v>
      </c>
    </row>
    <row r="39" spans="1:7" ht="12.75">
      <c r="A39" s="14">
        <f t="shared" si="3"/>
        <v>18</v>
      </c>
      <c r="B39" s="15">
        <f t="shared" si="0"/>
        <v>39264</v>
      </c>
      <c r="C39" s="16">
        <f t="shared" si="4"/>
        <v>0</v>
      </c>
      <c r="D39" s="16">
        <f t="shared" si="1"/>
        <v>0</v>
      </c>
      <c r="E39" s="16">
        <f t="shared" si="6"/>
        <v>0</v>
      </c>
      <c r="F39" s="16">
        <f t="shared" si="2"/>
        <v>0</v>
      </c>
      <c r="G39" s="16">
        <f t="shared" si="5"/>
        <v>0</v>
      </c>
    </row>
    <row r="40" spans="1:7" ht="12.75">
      <c r="A40" s="11">
        <f t="shared" si="3"/>
        <v>19</v>
      </c>
      <c r="B40" s="12">
        <f t="shared" si="0"/>
        <v>39295</v>
      </c>
      <c r="C40" s="13">
        <f t="shared" si="4"/>
        <v>0</v>
      </c>
      <c r="D40" s="13">
        <f t="shared" si="1"/>
        <v>0</v>
      </c>
      <c r="E40" s="10">
        <f t="shared" si="6"/>
        <v>0</v>
      </c>
      <c r="F40" s="13">
        <f t="shared" si="2"/>
        <v>0</v>
      </c>
      <c r="G40" s="13">
        <f t="shared" si="5"/>
        <v>0</v>
      </c>
    </row>
    <row r="41" spans="1:7" ht="12.75">
      <c r="A41" s="11">
        <f t="shared" si="3"/>
        <v>20</v>
      </c>
      <c r="B41" s="12">
        <f t="shared" si="0"/>
        <v>39326</v>
      </c>
      <c r="C41" s="13">
        <f t="shared" si="4"/>
        <v>0</v>
      </c>
      <c r="D41" s="13">
        <f t="shared" si="1"/>
        <v>0</v>
      </c>
      <c r="E41" s="13">
        <f aca="true" t="shared" si="7" ref="E41:E56">Principal</f>
        <v>0</v>
      </c>
      <c r="F41" s="13">
        <f t="shared" si="2"/>
        <v>0</v>
      </c>
      <c r="G41" s="13">
        <f t="shared" si="5"/>
        <v>0</v>
      </c>
    </row>
    <row r="42" spans="1:7" ht="12.75">
      <c r="A42" s="14">
        <f t="shared" si="3"/>
        <v>21</v>
      </c>
      <c r="B42" s="15">
        <f t="shared" si="0"/>
        <v>39356</v>
      </c>
      <c r="C42" s="16">
        <f t="shared" si="4"/>
        <v>0</v>
      </c>
      <c r="D42" s="16">
        <f t="shared" si="1"/>
        <v>0</v>
      </c>
      <c r="E42" s="16">
        <f t="shared" si="7"/>
        <v>0</v>
      </c>
      <c r="F42" s="16">
        <f t="shared" si="2"/>
        <v>0</v>
      </c>
      <c r="G42" s="16">
        <f t="shared" si="5"/>
        <v>0</v>
      </c>
    </row>
    <row r="43" spans="1:7" ht="12.75">
      <c r="A43" s="11">
        <f t="shared" si="3"/>
        <v>22</v>
      </c>
      <c r="B43" s="12">
        <f t="shared" si="0"/>
        <v>39387</v>
      </c>
      <c r="C43" s="13">
        <f t="shared" si="4"/>
        <v>0</v>
      </c>
      <c r="D43" s="13">
        <f t="shared" si="1"/>
        <v>0</v>
      </c>
      <c r="E43" s="10">
        <f t="shared" si="7"/>
        <v>0</v>
      </c>
      <c r="F43" s="13">
        <f t="shared" si="2"/>
        <v>0</v>
      </c>
      <c r="G43" s="13">
        <f t="shared" si="5"/>
        <v>0</v>
      </c>
    </row>
    <row r="44" spans="1:7" ht="12.75">
      <c r="A44" s="11">
        <f t="shared" si="3"/>
        <v>23</v>
      </c>
      <c r="B44" s="12">
        <f t="shared" si="0"/>
        <v>39417</v>
      </c>
      <c r="C44" s="13">
        <f t="shared" si="4"/>
        <v>0</v>
      </c>
      <c r="D44" s="13">
        <f t="shared" si="1"/>
        <v>0</v>
      </c>
      <c r="E44" s="13">
        <f t="shared" si="7"/>
        <v>0</v>
      </c>
      <c r="F44" s="13">
        <f t="shared" si="2"/>
        <v>0</v>
      </c>
      <c r="G44" s="13">
        <f t="shared" si="5"/>
        <v>0</v>
      </c>
    </row>
    <row r="45" spans="1:7" ht="12.75">
      <c r="A45" s="14">
        <f t="shared" si="3"/>
        <v>24</v>
      </c>
      <c r="B45" s="15">
        <f t="shared" si="0"/>
        <v>39448</v>
      </c>
      <c r="C45" s="16">
        <f t="shared" si="4"/>
        <v>0</v>
      </c>
      <c r="D45" s="16">
        <f t="shared" si="1"/>
        <v>0</v>
      </c>
      <c r="E45" s="16">
        <f t="shared" si="7"/>
        <v>0</v>
      </c>
      <c r="F45" s="16">
        <f t="shared" si="2"/>
        <v>0</v>
      </c>
      <c r="G45" s="16">
        <f>Cum.Interest</f>
        <v>0</v>
      </c>
    </row>
    <row r="46" spans="1:7" ht="12.75">
      <c r="A46" s="8">
        <f t="shared" si="3"/>
        <v>25</v>
      </c>
      <c r="B46" s="9">
        <f t="shared" si="0"/>
        <v>39479</v>
      </c>
      <c r="C46" s="10">
        <f t="shared" si="4"/>
        <v>0</v>
      </c>
      <c r="D46" s="10">
        <f t="shared" si="1"/>
        <v>0</v>
      </c>
      <c r="E46" s="10">
        <f t="shared" si="7"/>
        <v>0</v>
      </c>
      <c r="F46" s="10">
        <f t="shared" si="2"/>
        <v>0</v>
      </c>
      <c r="G46" s="10">
        <f t="shared" si="5"/>
        <v>0</v>
      </c>
    </row>
    <row r="47" spans="1:7" ht="12.75">
      <c r="A47" s="11">
        <f t="shared" si="3"/>
        <v>26</v>
      </c>
      <c r="B47" s="12">
        <f t="shared" si="0"/>
        <v>39508</v>
      </c>
      <c r="C47" s="13">
        <f t="shared" si="4"/>
        <v>0</v>
      </c>
      <c r="D47" s="13">
        <f t="shared" si="1"/>
        <v>0</v>
      </c>
      <c r="E47" s="13">
        <f t="shared" si="7"/>
        <v>0</v>
      </c>
      <c r="F47" s="13">
        <f t="shared" si="2"/>
        <v>0</v>
      </c>
      <c r="G47" s="13">
        <f t="shared" si="5"/>
        <v>0</v>
      </c>
    </row>
    <row r="48" spans="1:7" ht="12.75">
      <c r="A48" s="14">
        <f t="shared" si="3"/>
        <v>27</v>
      </c>
      <c r="B48" s="15">
        <f t="shared" si="0"/>
        <v>39539</v>
      </c>
      <c r="C48" s="16">
        <f t="shared" si="4"/>
        <v>0</v>
      </c>
      <c r="D48" s="16">
        <f t="shared" si="1"/>
        <v>0</v>
      </c>
      <c r="E48" s="16">
        <f t="shared" si="7"/>
        <v>0</v>
      </c>
      <c r="F48" s="16">
        <f t="shared" si="2"/>
        <v>0</v>
      </c>
      <c r="G48" s="16">
        <f t="shared" si="5"/>
        <v>0</v>
      </c>
    </row>
    <row r="49" spans="1:7" ht="12.75">
      <c r="A49" s="8">
        <f t="shared" si="3"/>
        <v>28</v>
      </c>
      <c r="B49" s="9">
        <f t="shared" si="0"/>
        <v>39569</v>
      </c>
      <c r="C49" s="10">
        <f t="shared" si="4"/>
        <v>0</v>
      </c>
      <c r="D49" s="10">
        <f t="shared" si="1"/>
        <v>0</v>
      </c>
      <c r="E49" s="10">
        <f t="shared" si="7"/>
        <v>0</v>
      </c>
      <c r="F49" s="10">
        <f t="shared" si="2"/>
        <v>0</v>
      </c>
      <c r="G49" s="10">
        <f t="shared" si="5"/>
        <v>0</v>
      </c>
    </row>
    <row r="50" spans="1:7" ht="12.75">
      <c r="A50" s="11">
        <f t="shared" si="3"/>
        <v>29</v>
      </c>
      <c r="B50" s="12">
        <f t="shared" si="0"/>
        <v>39600</v>
      </c>
      <c r="C50" s="13">
        <f t="shared" si="4"/>
        <v>0</v>
      </c>
      <c r="D50" s="13">
        <f t="shared" si="1"/>
        <v>0</v>
      </c>
      <c r="E50" s="13">
        <f t="shared" si="7"/>
        <v>0</v>
      </c>
      <c r="F50" s="13">
        <f t="shared" si="2"/>
        <v>0</v>
      </c>
      <c r="G50" s="13">
        <f t="shared" si="5"/>
        <v>0</v>
      </c>
    </row>
    <row r="51" spans="1:7" ht="12.75">
      <c r="A51" s="14">
        <f t="shared" si="3"/>
        <v>30</v>
      </c>
      <c r="B51" s="15">
        <f t="shared" si="0"/>
        <v>39630</v>
      </c>
      <c r="C51" s="16">
        <f t="shared" si="4"/>
        <v>0</v>
      </c>
      <c r="D51" s="16">
        <f t="shared" si="1"/>
        <v>0</v>
      </c>
      <c r="E51" s="16">
        <f t="shared" si="7"/>
        <v>0</v>
      </c>
      <c r="F51" s="16">
        <f t="shared" si="2"/>
        <v>0</v>
      </c>
      <c r="G51" s="16">
        <f t="shared" si="5"/>
        <v>0</v>
      </c>
    </row>
    <row r="52" spans="1:7" ht="12.75">
      <c r="A52" s="8">
        <f t="shared" si="3"/>
        <v>31</v>
      </c>
      <c r="B52" s="9">
        <f t="shared" si="0"/>
        <v>39661</v>
      </c>
      <c r="C52" s="10">
        <f t="shared" si="4"/>
        <v>0</v>
      </c>
      <c r="D52" s="10">
        <f t="shared" si="1"/>
        <v>0</v>
      </c>
      <c r="E52" s="10">
        <f t="shared" si="7"/>
        <v>0</v>
      </c>
      <c r="F52" s="10">
        <f t="shared" si="2"/>
        <v>0</v>
      </c>
      <c r="G52" s="10">
        <f t="shared" si="5"/>
        <v>0</v>
      </c>
    </row>
    <row r="53" spans="1:7" ht="12.75">
      <c r="A53" s="11">
        <f t="shared" si="3"/>
        <v>32</v>
      </c>
      <c r="B53" s="12">
        <f t="shared" si="0"/>
        <v>39692</v>
      </c>
      <c r="C53" s="13">
        <f t="shared" si="4"/>
        <v>0</v>
      </c>
      <c r="D53" s="13">
        <f t="shared" si="1"/>
        <v>0</v>
      </c>
      <c r="E53" s="13">
        <f t="shared" si="7"/>
        <v>0</v>
      </c>
      <c r="F53" s="13">
        <f t="shared" si="2"/>
        <v>0</v>
      </c>
      <c r="G53" s="13">
        <f t="shared" si="5"/>
        <v>0</v>
      </c>
    </row>
    <row r="54" spans="1:7" ht="12.75">
      <c r="A54" s="14">
        <f t="shared" si="3"/>
        <v>33</v>
      </c>
      <c r="B54" s="15">
        <f t="shared" si="0"/>
        <v>39722</v>
      </c>
      <c r="C54" s="16">
        <f t="shared" si="4"/>
        <v>0</v>
      </c>
      <c r="D54" s="16">
        <f t="shared" si="1"/>
        <v>0</v>
      </c>
      <c r="E54" s="16">
        <f t="shared" si="7"/>
        <v>0</v>
      </c>
      <c r="F54" s="16">
        <f t="shared" si="2"/>
        <v>0</v>
      </c>
      <c r="G54" s="16">
        <f t="shared" si="5"/>
        <v>0</v>
      </c>
    </row>
    <row r="55" spans="1:7" ht="12.75">
      <c r="A55" s="8">
        <f t="shared" si="3"/>
        <v>34</v>
      </c>
      <c r="B55" s="9">
        <f t="shared" si="0"/>
        <v>39753</v>
      </c>
      <c r="C55" s="10">
        <f t="shared" si="4"/>
        <v>0</v>
      </c>
      <c r="D55" s="10">
        <f t="shared" si="1"/>
        <v>0</v>
      </c>
      <c r="E55" s="10">
        <f t="shared" si="7"/>
        <v>0</v>
      </c>
      <c r="F55" s="10">
        <f t="shared" si="2"/>
        <v>0</v>
      </c>
      <c r="G55" s="10">
        <f t="shared" si="5"/>
        <v>0</v>
      </c>
    </row>
    <row r="56" spans="1:7" ht="12.75">
      <c r="A56" s="11">
        <f t="shared" si="3"/>
        <v>35</v>
      </c>
      <c r="B56" s="12">
        <f t="shared" si="0"/>
        <v>39783</v>
      </c>
      <c r="C56" s="13">
        <f t="shared" si="4"/>
        <v>0</v>
      </c>
      <c r="D56" s="13">
        <f t="shared" si="1"/>
        <v>0</v>
      </c>
      <c r="E56" s="13">
        <f t="shared" si="7"/>
        <v>0</v>
      </c>
      <c r="F56" s="13">
        <f t="shared" si="2"/>
        <v>0</v>
      </c>
      <c r="G56" s="13">
        <f t="shared" si="5"/>
        <v>0</v>
      </c>
    </row>
    <row r="57" spans="1:7" ht="12.75">
      <c r="A57" s="14">
        <f t="shared" si="3"/>
        <v>36</v>
      </c>
      <c r="B57" s="15">
        <f t="shared" si="0"/>
        <v>39814</v>
      </c>
      <c r="C57" s="16">
        <f t="shared" si="4"/>
        <v>0</v>
      </c>
      <c r="D57" s="16">
        <f t="shared" si="1"/>
        <v>0</v>
      </c>
      <c r="E57" s="16">
        <f aca="true" t="shared" si="8" ref="E57:E72">Principal</f>
        <v>0</v>
      </c>
      <c r="F57" s="16">
        <f t="shared" si="2"/>
        <v>0</v>
      </c>
      <c r="G57" s="16">
        <f t="shared" si="5"/>
        <v>0</v>
      </c>
    </row>
    <row r="58" spans="1:7" ht="12.75">
      <c r="A58" s="8">
        <f t="shared" si="3"/>
        <v>37</v>
      </c>
      <c r="B58" s="9">
        <f t="shared" si="0"/>
        <v>39845</v>
      </c>
      <c r="C58" s="10">
        <f t="shared" si="4"/>
        <v>0</v>
      </c>
      <c r="D58" s="10">
        <f t="shared" si="1"/>
        <v>0</v>
      </c>
      <c r="E58" s="10">
        <f t="shared" si="8"/>
        <v>0</v>
      </c>
      <c r="F58" s="10">
        <f t="shared" si="2"/>
        <v>0</v>
      </c>
      <c r="G58" s="10">
        <f t="shared" si="5"/>
        <v>0</v>
      </c>
    </row>
    <row r="59" spans="1:7" ht="12.75">
      <c r="A59" s="11">
        <f t="shared" si="3"/>
        <v>38</v>
      </c>
      <c r="B59" s="12">
        <f t="shared" si="0"/>
        <v>39873</v>
      </c>
      <c r="C59" s="13">
        <f t="shared" si="4"/>
        <v>0</v>
      </c>
      <c r="D59" s="13">
        <f t="shared" si="1"/>
        <v>0</v>
      </c>
      <c r="E59" s="13">
        <f t="shared" si="8"/>
        <v>0</v>
      </c>
      <c r="F59" s="13">
        <f t="shared" si="2"/>
        <v>0</v>
      </c>
      <c r="G59" s="13">
        <f t="shared" si="5"/>
        <v>0</v>
      </c>
    </row>
    <row r="60" spans="1:7" ht="12.75">
      <c r="A60" s="14">
        <f t="shared" si="3"/>
        <v>39</v>
      </c>
      <c r="B60" s="15">
        <f t="shared" si="0"/>
        <v>39904</v>
      </c>
      <c r="C60" s="16">
        <f t="shared" si="4"/>
        <v>0</v>
      </c>
      <c r="D60" s="16">
        <f t="shared" si="1"/>
        <v>0</v>
      </c>
      <c r="E60" s="16">
        <f t="shared" si="8"/>
        <v>0</v>
      </c>
      <c r="F60" s="16">
        <f t="shared" si="2"/>
        <v>0</v>
      </c>
      <c r="G60" s="16">
        <f t="shared" si="5"/>
        <v>0</v>
      </c>
    </row>
    <row r="61" spans="1:7" ht="12.75">
      <c r="A61" s="11">
        <f t="shared" si="3"/>
        <v>40</v>
      </c>
      <c r="B61" s="12">
        <f t="shared" si="0"/>
        <v>39934</v>
      </c>
      <c r="C61" s="13">
        <f t="shared" si="4"/>
        <v>0</v>
      </c>
      <c r="D61" s="13">
        <f t="shared" si="1"/>
        <v>0</v>
      </c>
      <c r="E61" s="10">
        <f t="shared" si="8"/>
        <v>0</v>
      </c>
      <c r="F61" s="13">
        <f t="shared" si="2"/>
        <v>0</v>
      </c>
      <c r="G61" s="13">
        <f t="shared" si="5"/>
        <v>0</v>
      </c>
    </row>
    <row r="62" spans="1:7" ht="12.75">
      <c r="A62" s="11">
        <f t="shared" si="3"/>
        <v>41</v>
      </c>
      <c r="B62" s="12">
        <f t="shared" si="0"/>
        <v>39965</v>
      </c>
      <c r="C62" s="13">
        <f t="shared" si="4"/>
        <v>0</v>
      </c>
      <c r="D62" s="13">
        <f t="shared" si="1"/>
        <v>0</v>
      </c>
      <c r="E62" s="13">
        <f t="shared" si="8"/>
        <v>0</v>
      </c>
      <c r="F62" s="13">
        <f t="shared" si="2"/>
        <v>0</v>
      </c>
      <c r="G62" s="13">
        <f t="shared" si="5"/>
        <v>0</v>
      </c>
    </row>
    <row r="63" spans="1:7" ht="12.75">
      <c r="A63" s="14">
        <f t="shared" si="3"/>
        <v>42</v>
      </c>
      <c r="B63" s="15">
        <f t="shared" si="0"/>
        <v>39995</v>
      </c>
      <c r="C63" s="16">
        <f t="shared" si="4"/>
        <v>0</v>
      </c>
      <c r="D63" s="16">
        <f t="shared" si="1"/>
        <v>0</v>
      </c>
      <c r="E63" s="16">
        <f t="shared" si="8"/>
        <v>0</v>
      </c>
      <c r="F63" s="16">
        <f t="shared" si="2"/>
        <v>0</v>
      </c>
      <c r="G63" s="16">
        <f t="shared" si="5"/>
        <v>0</v>
      </c>
    </row>
    <row r="64" spans="1:7" ht="12.75">
      <c r="A64" s="11">
        <f t="shared" si="3"/>
        <v>43</v>
      </c>
      <c r="B64" s="12">
        <f t="shared" si="0"/>
        <v>40026</v>
      </c>
      <c r="C64" s="13">
        <f t="shared" si="4"/>
        <v>0</v>
      </c>
      <c r="D64" s="13">
        <f t="shared" si="1"/>
        <v>0</v>
      </c>
      <c r="E64" s="10">
        <f t="shared" si="8"/>
        <v>0</v>
      </c>
      <c r="F64" s="13">
        <f t="shared" si="2"/>
        <v>0</v>
      </c>
      <c r="G64" s="13">
        <f t="shared" si="5"/>
        <v>0</v>
      </c>
    </row>
    <row r="65" spans="1:7" ht="12.75">
      <c r="A65" s="11">
        <f t="shared" si="3"/>
        <v>44</v>
      </c>
      <c r="B65" s="12">
        <f t="shared" si="0"/>
        <v>40057</v>
      </c>
      <c r="C65" s="13">
        <f t="shared" si="4"/>
        <v>0</v>
      </c>
      <c r="D65" s="13">
        <f t="shared" si="1"/>
        <v>0</v>
      </c>
      <c r="E65" s="13">
        <f t="shared" si="8"/>
        <v>0</v>
      </c>
      <c r="F65" s="13">
        <f t="shared" si="2"/>
        <v>0</v>
      </c>
      <c r="G65" s="13">
        <f t="shared" si="5"/>
        <v>0</v>
      </c>
    </row>
    <row r="66" spans="1:7" ht="12.75">
      <c r="A66" s="14">
        <f t="shared" si="3"/>
        <v>45</v>
      </c>
      <c r="B66" s="15">
        <f t="shared" si="0"/>
        <v>40087</v>
      </c>
      <c r="C66" s="16">
        <f t="shared" si="4"/>
        <v>0</v>
      </c>
      <c r="D66" s="16">
        <f t="shared" si="1"/>
        <v>0</v>
      </c>
      <c r="E66" s="16">
        <f t="shared" si="8"/>
        <v>0</v>
      </c>
      <c r="F66" s="16">
        <f t="shared" si="2"/>
        <v>0</v>
      </c>
      <c r="G66" s="16">
        <f t="shared" si="5"/>
        <v>0</v>
      </c>
    </row>
    <row r="67" spans="1:7" ht="12.75">
      <c r="A67" s="8">
        <f t="shared" si="3"/>
        <v>46</v>
      </c>
      <c r="B67" s="9">
        <f t="shared" si="0"/>
        <v>40118</v>
      </c>
      <c r="C67" s="10">
        <f t="shared" si="4"/>
        <v>0</v>
      </c>
      <c r="D67" s="10">
        <f t="shared" si="1"/>
        <v>0</v>
      </c>
      <c r="E67" s="10">
        <f t="shared" si="8"/>
        <v>0</v>
      </c>
      <c r="F67" s="10">
        <f t="shared" si="2"/>
        <v>0</v>
      </c>
      <c r="G67" s="10">
        <f t="shared" si="5"/>
        <v>0</v>
      </c>
    </row>
    <row r="68" spans="1:7" ht="12.75">
      <c r="A68" s="11">
        <f t="shared" si="3"/>
        <v>47</v>
      </c>
      <c r="B68" s="12">
        <f t="shared" si="0"/>
        <v>40148</v>
      </c>
      <c r="C68" s="13">
        <f t="shared" si="4"/>
        <v>0</v>
      </c>
      <c r="D68" s="13">
        <f t="shared" si="1"/>
        <v>0</v>
      </c>
      <c r="E68" s="13">
        <f t="shared" si="8"/>
        <v>0</v>
      </c>
      <c r="F68" s="13">
        <f t="shared" si="2"/>
        <v>0</v>
      </c>
      <c r="G68" s="13">
        <f t="shared" si="5"/>
        <v>0</v>
      </c>
    </row>
    <row r="69" spans="1:7" ht="12.75">
      <c r="A69" s="14">
        <f t="shared" si="3"/>
        <v>48</v>
      </c>
      <c r="B69" s="15">
        <f t="shared" si="0"/>
        <v>40179</v>
      </c>
      <c r="C69" s="16">
        <f t="shared" si="4"/>
        <v>0</v>
      </c>
      <c r="D69" s="16">
        <f t="shared" si="1"/>
        <v>0</v>
      </c>
      <c r="E69" s="16">
        <f t="shared" si="8"/>
        <v>0</v>
      </c>
      <c r="F69" s="16">
        <f t="shared" si="2"/>
        <v>0</v>
      </c>
      <c r="G69" s="16">
        <f t="shared" si="5"/>
        <v>0</v>
      </c>
    </row>
    <row r="70" spans="1:7" ht="12.75">
      <c r="A70" s="8">
        <f t="shared" si="3"/>
        <v>49</v>
      </c>
      <c r="B70" s="9">
        <f t="shared" si="0"/>
        <v>40210</v>
      </c>
      <c r="C70" s="10">
        <f t="shared" si="4"/>
        <v>0</v>
      </c>
      <c r="D70" s="10">
        <f t="shared" si="1"/>
        <v>0</v>
      </c>
      <c r="E70" s="10">
        <f t="shared" si="8"/>
        <v>0</v>
      </c>
      <c r="F70" s="10">
        <f t="shared" si="2"/>
        <v>0</v>
      </c>
      <c r="G70" s="10">
        <f t="shared" si="5"/>
        <v>0</v>
      </c>
    </row>
    <row r="71" spans="1:7" ht="12.75">
      <c r="A71" s="11">
        <f t="shared" si="3"/>
        <v>50</v>
      </c>
      <c r="B71" s="12">
        <f t="shared" si="0"/>
        <v>40238</v>
      </c>
      <c r="C71" s="13">
        <f t="shared" si="4"/>
        <v>0</v>
      </c>
      <c r="D71" s="13">
        <f t="shared" si="1"/>
        <v>0</v>
      </c>
      <c r="E71" s="13">
        <f t="shared" si="8"/>
        <v>0</v>
      </c>
      <c r="F71" s="13">
        <f t="shared" si="2"/>
        <v>0</v>
      </c>
      <c r="G71" s="13">
        <f t="shared" si="5"/>
        <v>0</v>
      </c>
    </row>
    <row r="72" spans="1:7" ht="12.75">
      <c r="A72" s="14">
        <f t="shared" si="3"/>
        <v>51</v>
      </c>
      <c r="B72" s="15">
        <f t="shared" si="0"/>
        <v>40269</v>
      </c>
      <c r="C72" s="16">
        <f t="shared" si="4"/>
        <v>0</v>
      </c>
      <c r="D72" s="16">
        <f t="shared" si="1"/>
        <v>0</v>
      </c>
      <c r="E72" s="16">
        <f t="shared" si="8"/>
        <v>0</v>
      </c>
      <c r="F72" s="16">
        <f t="shared" si="2"/>
        <v>0</v>
      </c>
      <c r="G72" s="16">
        <f t="shared" si="5"/>
        <v>0</v>
      </c>
    </row>
    <row r="73" spans="1:7" ht="12.75">
      <c r="A73" s="8">
        <f t="shared" si="3"/>
        <v>52</v>
      </c>
      <c r="B73" s="9">
        <f t="shared" si="0"/>
        <v>40299</v>
      </c>
      <c r="C73" s="10">
        <f t="shared" si="4"/>
        <v>0</v>
      </c>
      <c r="D73" s="10">
        <f t="shared" si="1"/>
        <v>0</v>
      </c>
      <c r="E73" s="10">
        <f aca="true" t="shared" si="9" ref="E73:E88">Principal</f>
        <v>0</v>
      </c>
      <c r="F73" s="10">
        <f t="shared" si="2"/>
        <v>0</v>
      </c>
      <c r="G73" s="10">
        <f t="shared" si="5"/>
        <v>0</v>
      </c>
    </row>
    <row r="74" spans="1:7" ht="12.75">
      <c r="A74" s="11">
        <f t="shared" si="3"/>
        <v>53</v>
      </c>
      <c r="B74" s="12">
        <f t="shared" si="0"/>
        <v>40330</v>
      </c>
      <c r="C74" s="13">
        <f t="shared" si="4"/>
        <v>0</v>
      </c>
      <c r="D74" s="13">
        <f t="shared" si="1"/>
        <v>0</v>
      </c>
      <c r="E74" s="13">
        <f t="shared" si="9"/>
        <v>0</v>
      </c>
      <c r="F74" s="13">
        <f t="shared" si="2"/>
        <v>0</v>
      </c>
      <c r="G74" s="13">
        <f t="shared" si="5"/>
        <v>0</v>
      </c>
    </row>
    <row r="75" spans="1:7" ht="12.75">
      <c r="A75" s="14">
        <f t="shared" si="3"/>
        <v>54</v>
      </c>
      <c r="B75" s="15">
        <f t="shared" si="0"/>
        <v>40360</v>
      </c>
      <c r="C75" s="16">
        <f t="shared" si="4"/>
        <v>0</v>
      </c>
      <c r="D75" s="16">
        <f t="shared" si="1"/>
        <v>0</v>
      </c>
      <c r="E75" s="16">
        <f t="shared" si="9"/>
        <v>0</v>
      </c>
      <c r="F75" s="16">
        <f t="shared" si="2"/>
        <v>0</v>
      </c>
      <c r="G75" s="16">
        <f t="shared" si="5"/>
        <v>0</v>
      </c>
    </row>
    <row r="76" spans="1:7" ht="12.75">
      <c r="A76" s="8">
        <f t="shared" si="3"/>
        <v>55</v>
      </c>
      <c r="B76" s="9">
        <f t="shared" si="0"/>
        <v>40391</v>
      </c>
      <c r="C76" s="10">
        <f t="shared" si="4"/>
        <v>0</v>
      </c>
      <c r="D76" s="10">
        <f t="shared" si="1"/>
        <v>0</v>
      </c>
      <c r="E76" s="10">
        <f t="shared" si="9"/>
        <v>0</v>
      </c>
      <c r="F76" s="10">
        <f t="shared" si="2"/>
        <v>0</v>
      </c>
      <c r="G76" s="10">
        <f t="shared" si="5"/>
        <v>0</v>
      </c>
    </row>
    <row r="77" spans="1:7" ht="12.75">
      <c r="A77" s="11">
        <f t="shared" si="3"/>
        <v>56</v>
      </c>
      <c r="B77" s="12">
        <f t="shared" si="0"/>
        <v>40422</v>
      </c>
      <c r="C77" s="13">
        <f t="shared" si="4"/>
        <v>0</v>
      </c>
      <c r="D77" s="13">
        <f t="shared" si="1"/>
        <v>0</v>
      </c>
      <c r="E77" s="13">
        <f t="shared" si="9"/>
        <v>0</v>
      </c>
      <c r="F77" s="13">
        <f t="shared" si="2"/>
        <v>0</v>
      </c>
      <c r="G77" s="13">
        <f t="shared" si="5"/>
        <v>0</v>
      </c>
    </row>
    <row r="78" spans="1:7" ht="12.75">
      <c r="A78" s="14">
        <f t="shared" si="3"/>
        <v>57</v>
      </c>
      <c r="B78" s="15">
        <f t="shared" si="0"/>
        <v>40452</v>
      </c>
      <c r="C78" s="16">
        <f t="shared" si="4"/>
        <v>0</v>
      </c>
      <c r="D78" s="16">
        <f t="shared" si="1"/>
        <v>0</v>
      </c>
      <c r="E78" s="16">
        <f t="shared" si="9"/>
        <v>0</v>
      </c>
      <c r="F78" s="16">
        <f t="shared" si="2"/>
        <v>0</v>
      </c>
      <c r="G78" s="16">
        <f t="shared" si="5"/>
        <v>0</v>
      </c>
    </row>
    <row r="79" spans="1:7" ht="12.75">
      <c r="A79" s="8">
        <f t="shared" si="3"/>
        <v>58</v>
      </c>
      <c r="B79" s="9">
        <f t="shared" si="0"/>
        <v>40483</v>
      </c>
      <c r="C79" s="10">
        <f t="shared" si="4"/>
        <v>0</v>
      </c>
      <c r="D79" s="10">
        <f t="shared" si="1"/>
        <v>0</v>
      </c>
      <c r="E79" s="10">
        <f t="shared" si="9"/>
        <v>0</v>
      </c>
      <c r="F79" s="10">
        <f t="shared" si="2"/>
        <v>0</v>
      </c>
      <c r="G79" s="10">
        <f t="shared" si="5"/>
        <v>0</v>
      </c>
    </row>
    <row r="80" spans="1:7" ht="12.75">
      <c r="A80" s="11">
        <f t="shared" si="3"/>
        <v>59</v>
      </c>
      <c r="B80" s="12">
        <f t="shared" si="0"/>
        <v>40513</v>
      </c>
      <c r="C80" s="13">
        <f t="shared" si="4"/>
        <v>0</v>
      </c>
      <c r="D80" s="13">
        <f t="shared" si="1"/>
        <v>0</v>
      </c>
      <c r="E80" s="13">
        <f t="shared" si="9"/>
        <v>0</v>
      </c>
      <c r="F80" s="13">
        <f t="shared" si="2"/>
        <v>0</v>
      </c>
      <c r="G80" s="13">
        <f t="shared" si="5"/>
        <v>0</v>
      </c>
    </row>
    <row r="81" spans="1:7" ht="12.75">
      <c r="A81" s="14">
        <f t="shared" si="3"/>
        <v>60</v>
      </c>
      <c r="B81" s="15">
        <f t="shared" si="0"/>
        <v>40544</v>
      </c>
      <c r="C81" s="16">
        <f t="shared" si="4"/>
        <v>0</v>
      </c>
      <c r="D81" s="16">
        <f t="shared" si="1"/>
        <v>0</v>
      </c>
      <c r="E81" s="16">
        <f t="shared" si="9"/>
        <v>0</v>
      </c>
      <c r="F81" s="16">
        <f t="shared" si="2"/>
        <v>0</v>
      </c>
      <c r="G81" s="16">
        <f t="shared" si="5"/>
        <v>0</v>
      </c>
    </row>
    <row r="82" spans="1:7" ht="12.75">
      <c r="A82" s="8">
        <f t="shared" si="3"/>
        <v>61</v>
      </c>
      <c r="B82" s="9">
        <f t="shared" si="0"/>
        <v>40575</v>
      </c>
      <c r="C82" s="10">
        <f t="shared" si="4"/>
        <v>0</v>
      </c>
      <c r="D82" s="10">
        <f t="shared" si="1"/>
        <v>0</v>
      </c>
      <c r="E82" s="10">
        <f t="shared" si="9"/>
        <v>0</v>
      </c>
      <c r="F82" s="10">
        <f t="shared" si="2"/>
        <v>0</v>
      </c>
      <c r="G82" s="10">
        <f t="shared" si="5"/>
        <v>0</v>
      </c>
    </row>
    <row r="83" spans="1:7" ht="12.75">
      <c r="A83" s="11">
        <f t="shared" si="3"/>
        <v>62</v>
      </c>
      <c r="B83" s="12">
        <f t="shared" si="0"/>
        <v>40603</v>
      </c>
      <c r="C83" s="13">
        <f t="shared" si="4"/>
        <v>0</v>
      </c>
      <c r="D83" s="13">
        <f t="shared" si="1"/>
        <v>0</v>
      </c>
      <c r="E83" s="13">
        <f t="shared" si="9"/>
        <v>0</v>
      </c>
      <c r="F83" s="13">
        <f t="shared" si="2"/>
        <v>0</v>
      </c>
      <c r="G83" s="13">
        <f t="shared" si="5"/>
        <v>0</v>
      </c>
    </row>
    <row r="84" spans="1:7" ht="12.75">
      <c r="A84" s="14">
        <f t="shared" si="3"/>
        <v>63</v>
      </c>
      <c r="B84" s="15">
        <f t="shared" si="0"/>
        <v>40634</v>
      </c>
      <c r="C84" s="16">
        <f t="shared" si="4"/>
        <v>0</v>
      </c>
      <c r="D84" s="16">
        <f t="shared" si="1"/>
        <v>0</v>
      </c>
      <c r="E84" s="16">
        <f t="shared" si="9"/>
        <v>0</v>
      </c>
      <c r="F84" s="16">
        <f t="shared" si="2"/>
        <v>0</v>
      </c>
      <c r="G84" s="16">
        <f t="shared" si="5"/>
        <v>0</v>
      </c>
    </row>
    <row r="85" spans="1:7" ht="12.75">
      <c r="A85" s="11">
        <f t="shared" si="3"/>
        <v>64</v>
      </c>
      <c r="B85" s="12">
        <f t="shared" si="0"/>
        <v>40664</v>
      </c>
      <c r="C85" s="13">
        <f t="shared" si="4"/>
        <v>0</v>
      </c>
      <c r="D85" s="13">
        <f t="shared" si="1"/>
        <v>0</v>
      </c>
      <c r="E85" s="10">
        <f t="shared" si="9"/>
        <v>0</v>
      </c>
      <c r="F85" s="13">
        <f t="shared" si="2"/>
        <v>0</v>
      </c>
      <c r="G85" s="13">
        <f t="shared" si="5"/>
        <v>0</v>
      </c>
    </row>
    <row r="86" spans="1:7" ht="12.75">
      <c r="A86" s="11">
        <f t="shared" si="3"/>
        <v>65</v>
      </c>
      <c r="B86" s="12">
        <f aca="true" t="shared" si="10" ref="B86:B149">Show.Date</f>
        <v>40695</v>
      </c>
      <c r="C86" s="13">
        <f t="shared" si="4"/>
        <v>0</v>
      </c>
      <c r="D86" s="13">
        <f aca="true" t="shared" si="11" ref="D86:D149">Interest</f>
        <v>0</v>
      </c>
      <c r="E86" s="13">
        <f t="shared" si="9"/>
        <v>0</v>
      </c>
      <c r="F86" s="13">
        <f aca="true" t="shared" si="12" ref="F86:F149">Ending.Balance</f>
        <v>0</v>
      </c>
      <c r="G86" s="13">
        <f t="shared" si="5"/>
        <v>0</v>
      </c>
    </row>
    <row r="87" spans="1:7" ht="12.75">
      <c r="A87" s="14">
        <f aca="true" t="shared" si="13" ref="A87:A150">payment.Num</f>
        <v>66</v>
      </c>
      <c r="B87" s="15">
        <f t="shared" si="10"/>
        <v>40725</v>
      </c>
      <c r="C87" s="16">
        <f aca="true" t="shared" si="14" ref="C87:C150">Beg.Bal</f>
        <v>0</v>
      </c>
      <c r="D87" s="16">
        <f t="shared" si="11"/>
        <v>0</v>
      </c>
      <c r="E87" s="16">
        <f t="shared" si="9"/>
        <v>0</v>
      </c>
      <c r="F87" s="16">
        <f t="shared" si="12"/>
        <v>0</v>
      </c>
      <c r="G87" s="16">
        <f aca="true" t="shared" si="15" ref="G87:G150">Cum.Interest</f>
        <v>0</v>
      </c>
    </row>
    <row r="88" spans="1:7" ht="12.75">
      <c r="A88" s="11">
        <f t="shared" si="13"/>
        <v>67</v>
      </c>
      <c r="B88" s="12">
        <f t="shared" si="10"/>
        <v>40756</v>
      </c>
      <c r="C88" s="13">
        <f t="shared" si="14"/>
        <v>0</v>
      </c>
      <c r="D88" s="13">
        <f t="shared" si="11"/>
        <v>0</v>
      </c>
      <c r="E88" s="10">
        <f t="shared" si="9"/>
        <v>0</v>
      </c>
      <c r="F88" s="13">
        <f t="shared" si="12"/>
        <v>0</v>
      </c>
      <c r="G88" s="13">
        <f t="shared" si="15"/>
        <v>0</v>
      </c>
    </row>
    <row r="89" spans="1:7" ht="12.75">
      <c r="A89" s="11">
        <f t="shared" si="13"/>
        <v>68</v>
      </c>
      <c r="B89" s="12">
        <f t="shared" si="10"/>
        <v>40787</v>
      </c>
      <c r="C89" s="13">
        <f t="shared" si="14"/>
        <v>0</v>
      </c>
      <c r="D89" s="13">
        <f t="shared" si="11"/>
        <v>0</v>
      </c>
      <c r="E89" s="13">
        <f aca="true" t="shared" si="16" ref="E89:E104">Principal</f>
        <v>0</v>
      </c>
      <c r="F89" s="13">
        <f t="shared" si="12"/>
        <v>0</v>
      </c>
      <c r="G89" s="13">
        <f t="shared" si="15"/>
        <v>0</v>
      </c>
    </row>
    <row r="90" spans="1:7" ht="12.75">
      <c r="A90" s="14">
        <f t="shared" si="13"/>
        <v>69</v>
      </c>
      <c r="B90" s="15">
        <f t="shared" si="10"/>
        <v>40817</v>
      </c>
      <c r="C90" s="16">
        <f t="shared" si="14"/>
        <v>0</v>
      </c>
      <c r="D90" s="16">
        <f t="shared" si="11"/>
        <v>0</v>
      </c>
      <c r="E90" s="16">
        <f t="shared" si="16"/>
        <v>0</v>
      </c>
      <c r="F90" s="16">
        <f t="shared" si="12"/>
        <v>0</v>
      </c>
      <c r="G90" s="16">
        <f t="shared" si="15"/>
        <v>0</v>
      </c>
    </row>
    <row r="91" spans="1:7" ht="12.75">
      <c r="A91" s="8">
        <f t="shared" si="13"/>
        <v>70</v>
      </c>
      <c r="B91" s="9">
        <f t="shared" si="10"/>
        <v>40848</v>
      </c>
      <c r="C91" s="10">
        <f t="shared" si="14"/>
        <v>0</v>
      </c>
      <c r="D91" s="10">
        <f t="shared" si="11"/>
        <v>0</v>
      </c>
      <c r="E91" s="10">
        <f t="shared" si="16"/>
        <v>0</v>
      </c>
      <c r="F91" s="10">
        <f t="shared" si="12"/>
        <v>0</v>
      </c>
      <c r="G91" s="10">
        <f t="shared" si="15"/>
        <v>0</v>
      </c>
    </row>
    <row r="92" spans="1:7" ht="12.75">
      <c r="A92" s="11">
        <f t="shared" si="13"/>
        <v>71</v>
      </c>
      <c r="B92" s="12">
        <f t="shared" si="10"/>
        <v>40878</v>
      </c>
      <c r="C92" s="13">
        <f t="shared" si="14"/>
        <v>0</v>
      </c>
      <c r="D92" s="13">
        <f t="shared" si="11"/>
        <v>0</v>
      </c>
      <c r="E92" s="13">
        <f t="shared" si="16"/>
        <v>0</v>
      </c>
      <c r="F92" s="13">
        <f t="shared" si="12"/>
        <v>0</v>
      </c>
      <c r="G92" s="13">
        <f t="shared" si="15"/>
        <v>0</v>
      </c>
    </row>
    <row r="93" spans="1:7" ht="12.75">
      <c r="A93" s="14">
        <f t="shared" si="13"/>
        <v>72</v>
      </c>
      <c r="B93" s="15">
        <f t="shared" si="10"/>
        <v>40909</v>
      </c>
      <c r="C93" s="16">
        <f t="shared" si="14"/>
        <v>0</v>
      </c>
      <c r="D93" s="16">
        <f t="shared" si="11"/>
        <v>0</v>
      </c>
      <c r="E93" s="16">
        <f t="shared" si="16"/>
        <v>0</v>
      </c>
      <c r="F93" s="16">
        <f t="shared" si="12"/>
        <v>0</v>
      </c>
      <c r="G93" s="16">
        <f t="shared" si="15"/>
        <v>0</v>
      </c>
    </row>
    <row r="94" spans="1:7" ht="12.75">
      <c r="A94" s="8">
        <f t="shared" si="13"/>
        <v>73</v>
      </c>
      <c r="B94" s="9">
        <f t="shared" si="10"/>
        <v>40940</v>
      </c>
      <c r="C94" s="10">
        <f t="shared" si="14"/>
        <v>0</v>
      </c>
      <c r="D94" s="10">
        <f t="shared" si="11"/>
        <v>0</v>
      </c>
      <c r="E94" s="10">
        <f t="shared" si="16"/>
        <v>0</v>
      </c>
      <c r="F94" s="10">
        <f t="shared" si="12"/>
        <v>0</v>
      </c>
      <c r="G94" s="10">
        <f t="shared" si="15"/>
        <v>0</v>
      </c>
    </row>
    <row r="95" spans="1:7" ht="12.75">
      <c r="A95" s="11">
        <f t="shared" si="13"/>
        <v>74</v>
      </c>
      <c r="B95" s="12">
        <f t="shared" si="10"/>
        <v>40969</v>
      </c>
      <c r="C95" s="13">
        <f t="shared" si="14"/>
        <v>0</v>
      </c>
      <c r="D95" s="13">
        <f t="shared" si="11"/>
        <v>0</v>
      </c>
      <c r="E95" s="13">
        <f t="shared" si="16"/>
        <v>0</v>
      </c>
      <c r="F95" s="13">
        <f t="shared" si="12"/>
        <v>0</v>
      </c>
      <c r="G95" s="13">
        <f t="shared" si="15"/>
        <v>0</v>
      </c>
    </row>
    <row r="96" spans="1:7" ht="12.75">
      <c r="A96" s="14">
        <f t="shared" si="13"/>
        <v>75</v>
      </c>
      <c r="B96" s="15">
        <f t="shared" si="10"/>
        <v>41000</v>
      </c>
      <c r="C96" s="16">
        <f t="shared" si="14"/>
        <v>0</v>
      </c>
      <c r="D96" s="16">
        <f t="shared" si="11"/>
        <v>0</v>
      </c>
      <c r="E96" s="16">
        <f t="shared" si="16"/>
        <v>0</v>
      </c>
      <c r="F96" s="16">
        <f t="shared" si="12"/>
        <v>0</v>
      </c>
      <c r="G96" s="16">
        <f t="shared" si="15"/>
        <v>0</v>
      </c>
    </row>
    <row r="97" spans="1:7" ht="12.75">
      <c r="A97" s="8">
        <f t="shared" si="13"/>
        <v>76</v>
      </c>
      <c r="B97" s="9">
        <f t="shared" si="10"/>
        <v>41030</v>
      </c>
      <c r="C97" s="10">
        <f t="shared" si="14"/>
        <v>0</v>
      </c>
      <c r="D97" s="10">
        <f t="shared" si="11"/>
        <v>0</v>
      </c>
      <c r="E97" s="10">
        <f t="shared" si="16"/>
        <v>0</v>
      </c>
      <c r="F97" s="10">
        <f t="shared" si="12"/>
        <v>0</v>
      </c>
      <c r="G97" s="10">
        <f t="shared" si="15"/>
        <v>0</v>
      </c>
    </row>
    <row r="98" spans="1:7" ht="12.75">
      <c r="A98" s="11">
        <f t="shared" si="13"/>
        <v>77</v>
      </c>
      <c r="B98" s="12">
        <f t="shared" si="10"/>
        <v>41061</v>
      </c>
      <c r="C98" s="13">
        <f t="shared" si="14"/>
        <v>0</v>
      </c>
      <c r="D98" s="13">
        <f t="shared" si="11"/>
        <v>0</v>
      </c>
      <c r="E98" s="13">
        <f t="shared" si="16"/>
        <v>0</v>
      </c>
      <c r="F98" s="13">
        <f t="shared" si="12"/>
        <v>0</v>
      </c>
      <c r="G98" s="13">
        <f t="shared" si="15"/>
        <v>0</v>
      </c>
    </row>
    <row r="99" spans="1:7" ht="12.75">
      <c r="A99" s="14">
        <f t="shared" si="13"/>
        <v>78</v>
      </c>
      <c r="B99" s="15">
        <f t="shared" si="10"/>
        <v>41091</v>
      </c>
      <c r="C99" s="16">
        <f t="shared" si="14"/>
        <v>0</v>
      </c>
      <c r="D99" s="16">
        <f t="shared" si="11"/>
        <v>0</v>
      </c>
      <c r="E99" s="16">
        <f t="shared" si="16"/>
        <v>0</v>
      </c>
      <c r="F99" s="16">
        <f t="shared" si="12"/>
        <v>0</v>
      </c>
      <c r="G99" s="16">
        <f t="shared" si="15"/>
        <v>0</v>
      </c>
    </row>
    <row r="100" spans="1:7" ht="12.75">
      <c r="A100" s="8">
        <f t="shared" si="13"/>
        <v>79</v>
      </c>
      <c r="B100" s="9">
        <f t="shared" si="10"/>
        <v>41122</v>
      </c>
      <c r="C100" s="10">
        <f t="shared" si="14"/>
        <v>0</v>
      </c>
      <c r="D100" s="10">
        <f t="shared" si="11"/>
        <v>0</v>
      </c>
      <c r="E100" s="10">
        <f t="shared" si="16"/>
        <v>0</v>
      </c>
      <c r="F100" s="10">
        <f t="shared" si="12"/>
        <v>0</v>
      </c>
      <c r="G100" s="10">
        <f t="shared" si="15"/>
        <v>0</v>
      </c>
    </row>
    <row r="101" spans="1:7" ht="12.75">
      <c r="A101" s="11">
        <f t="shared" si="13"/>
        <v>80</v>
      </c>
      <c r="B101" s="12">
        <f t="shared" si="10"/>
        <v>41153</v>
      </c>
      <c r="C101" s="13">
        <f t="shared" si="14"/>
        <v>0</v>
      </c>
      <c r="D101" s="13">
        <f t="shared" si="11"/>
        <v>0</v>
      </c>
      <c r="E101" s="13">
        <f t="shared" si="16"/>
        <v>0</v>
      </c>
      <c r="F101" s="13">
        <f t="shared" si="12"/>
        <v>0</v>
      </c>
      <c r="G101" s="13">
        <f t="shared" si="15"/>
        <v>0</v>
      </c>
    </row>
    <row r="102" spans="1:7" ht="12.75">
      <c r="A102" s="14">
        <f t="shared" si="13"/>
        <v>81</v>
      </c>
      <c r="B102" s="15">
        <f t="shared" si="10"/>
        <v>41183</v>
      </c>
      <c r="C102" s="16">
        <f t="shared" si="14"/>
        <v>0</v>
      </c>
      <c r="D102" s="16">
        <f t="shared" si="11"/>
        <v>0</v>
      </c>
      <c r="E102" s="16">
        <f t="shared" si="16"/>
        <v>0</v>
      </c>
      <c r="F102" s="16">
        <f t="shared" si="12"/>
        <v>0</v>
      </c>
      <c r="G102" s="16">
        <f t="shared" si="15"/>
        <v>0</v>
      </c>
    </row>
    <row r="103" spans="1:7" ht="12.75">
      <c r="A103" s="8">
        <f t="shared" si="13"/>
        <v>82</v>
      </c>
      <c r="B103" s="9">
        <f t="shared" si="10"/>
        <v>41214</v>
      </c>
      <c r="C103" s="10">
        <f t="shared" si="14"/>
        <v>0</v>
      </c>
      <c r="D103" s="10">
        <f t="shared" si="11"/>
        <v>0</v>
      </c>
      <c r="E103" s="10">
        <f t="shared" si="16"/>
        <v>0</v>
      </c>
      <c r="F103" s="10">
        <f t="shared" si="12"/>
        <v>0</v>
      </c>
      <c r="G103" s="10">
        <f t="shared" si="15"/>
        <v>0</v>
      </c>
    </row>
    <row r="104" spans="1:7" ht="12.75">
      <c r="A104" s="11">
        <f t="shared" si="13"/>
        <v>83</v>
      </c>
      <c r="B104" s="12">
        <f t="shared" si="10"/>
        <v>41244</v>
      </c>
      <c r="C104" s="13">
        <f t="shared" si="14"/>
        <v>0</v>
      </c>
      <c r="D104" s="13">
        <f t="shared" si="11"/>
        <v>0</v>
      </c>
      <c r="E104" s="13">
        <f t="shared" si="16"/>
        <v>0</v>
      </c>
      <c r="F104" s="13">
        <f t="shared" si="12"/>
        <v>0</v>
      </c>
      <c r="G104" s="13">
        <f t="shared" si="15"/>
        <v>0</v>
      </c>
    </row>
    <row r="105" spans="1:7" ht="12.75">
      <c r="A105" s="14">
        <f t="shared" si="13"/>
        <v>84</v>
      </c>
      <c r="B105" s="15">
        <f t="shared" si="10"/>
        <v>41275</v>
      </c>
      <c r="C105" s="16">
        <f t="shared" si="14"/>
        <v>0</v>
      </c>
      <c r="D105" s="16">
        <f t="shared" si="11"/>
        <v>0</v>
      </c>
      <c r="E105" s="16">
        <f aca="true" t="shared" si="17" ref="E105:E120">Principal</f>
        <v>0</v>
      </c>
      <c r="F105" s="16">
        <f t="shared" si="12"/>
        <v>0</v>
      </c>
      <c r="G105" s="16">
        <f t="shared" si="15"/>
        <v>0</v>
      </c>
    </row>
    <row r="106" spans="1:7" ht="12.75">
      <c r="A106" s="11">
        <f t="shared" si="13"/>
        <v>85</v>
      </c>
      <c r="B106" s="12">
        <f t="shared" si="10"/>
        <v>41306</v>
      </c>
      <c r="C106" s="13">
        <f t="shared" si="14"/>
        <v>0</v>
      </c>
      <c r="D106" s="13">
        <f t="shared" si="11"/>
        <v>0</v>
      </c>
      <c r="E106" s="10">
        <f t="shared" si="17"/>
        <v>0</v>
      </c>
      <c r="F106" s="13">
        <f t="shared" si="12"/>
        <v>0</v>
      </c>
      <c r="G106" s="13">
        <f t="shared" si="15"/>
        <v>0</v>
      </c>
    </row>
    <row r="107" spans="1:7" ht="12.75">
      <c r="A107" s="11">
        <f t="shared" si="13"/>
        <v>86</v>
      </c>
      <c r="B107" s="12">
        <f t="shared" si="10"/>
        <v>41334</v>
      </c>
      <c r="C107" s="13">
        <f t="shared" si="14"/>
        <v>0</v>
      </c>
      <c r="D107" s="13">
        <f t="shared" si="11"/>
        <v>0</v>
      </c>
      <c r="E107" s="13">
        <f t="shared" si="17"/>
        <v>0</v>
      </c>
      <c r="F107" s="13">
        <f t="shared" si="12"/>
        <v>0</v>
      </c>
      <c r="G107" s="13">
        <f t="shared" si="15"/>
        <v>0</v>
      </c>
    </row>
    <row r="108" spans="1:7" ht="12.75">
      <c r="A108" s="14">
        <f t="shared" si="13"/>
        <v>87</v>
      </c>
      <c r="B108" s="15">
        <f t="shared" si="10"/>
        <v>41365</v>
      </c>
      <c r="C108" s="16">
        <f t="shared" si="14"/>
        <v>0</v>
      </c>
      <c r="D108" s="16">
        <f t="shared" si="11"/>
        <v>0</v>
      </c>
      <c r="E108" s="16">
        <f t="shared" si="17"/>
        <v>0</v>
      </c>
      <c r="F108" s="16">
        <f t="shared" si="12"/>
        <v>0</v>
      </c>
      <c r="G108" s="16">
        <f t="shared" si="15"/>
        <v>0</v>
      </c>
    </row>
    <row r="109" spans="1:7" ht="12.75">
      <c r="A109" s="11">
        <f t="shared" si="13"/>
        <v>88</v>
      </c>
      <c r="B109" s="12">
        <f t="shared" si="10"/>
        <v>41395</v>
      </c>
      <c r="C109" s="13">
        <f t="shared" si="14"/>
        <v>0</v>
      </c>
      <c r="D109" s="13">
        <f t="shared" si="11"/>
        <v>0</v>
      </c>
      <c r="E109" s="10">
        <f t="shared" si="17"/>
        <v>0</v>
      </c>
      <c r="F109" s="13">
        <f t="shared" si="12"/>
        <v>0</v>
      </c>
      <c r="G109" s="13">
        <f t="shared" si="15"/>
        <v>0</v>
      </c>
    </row>
    <row r="110" spans="1:7" ht="12.75">
      <c r="A110" s="11">
        <f t="shared" si="13"/>
        <v>89</v>
      </c>
      <c r="B110" s="12">
        <f t="shared" si="10"/>
        <v>41426</v>
      </c>
      <c r="C110" s="13">
        <f t="shared" si="14"/>
        <v>0</v>
      </c>
      <c r="D110" s="13">
        <f t="shared" si="11"/>
        <v>0</v>
      </c>
      <c r="E110" s="13">
        <f t="shared" si="17"/>
        <v>0</v>
      </c>
      <c r="F110" s="13">
        <f t="shared" si="12"/>
        <v>0</v>
      </c>
      <c r="G110" s="13">
        <f t="shared" si="15"/>
        <v>0</v>
      </c>
    </row>
    <row r="111" spans="1:7" ht="12.75">
      <c r="A111" s="14">
        <f t="shared" si="13"/>
        <v>90</v>
      </c>
      <c r="B111" s="15">
        <f t="shared" si="10"/>
        <v>41456</v>
      </c>
      <c r="C111" s="16">
        <f t="shared" si="14"/>
        <v>0</v>
      </c>
      <c r="D111" s="16">
        <f t="shared" si="11"/>
        <v>0</v>
      </c>
      <c r="E111" s="16">
        <f t="shared" si="17"/>
        <v>0</v>
      </c>
      <c r="F111" s="16">
        <f t="shared" si="12"/>
        <v>0</v>
      </c>
      <c r="G111" s="16">
        <f t="shared" si="15"/>
        <v>0</v>
      </c>
    </row>
    <row r="112" spans="1:7" ht="12.75">
      <c r="A112" s="8">
        <f t="shared" si="13"/>
        <v>91</v>
      </c>
      <c r="B112" s="9">
        <f t="shared" si="10"/>
        <v>41487</v>
      </c>
      <c r="C112" s="10">
        <f t="shared" si="14"/>
        <v>0</v>
      </c>
      <c r="D112" s="10">
        <f t="shared" si="11"/>
        <v>0</v>
      </c>
      <c r="E112" s="10">
        <f t="shared" si="17"/>
        <v>0</v>
      </c>
      <c r="F112" s="10">
        <f t="shared" si="12"/>
        <v>0</v>
      </c>
      <c r="G112" s="10">
        <f t="shared" si="15"/>
        <v>0</v>
      </c>
    </row>
    <row r="113" spans="1:7" ht="12.75">
      <c r="A113" s="11">
        <f t="shared" si="13"/>
        <v>92</v>
      </c>
      <c r="B113" s="12">
        <f t="shared" si="10"/>
        <v>41518</v>
      </c>
      <c r="C113" s="13">
        <f t="shared" si="14"/>
        <v>0</v>
      </c>
      <c r="D113" s="13">
        <f t="shared" si="11"/>
        <v>0</v>
      </c>
      <c r="E113" s="13">
        <f t="shared" si="17"/>
        <v>0</v>
      </c>
      <c r="F113" s="13">
        <f t="shared" si="12"/>
        <v>0</v>
      </c>
      <c r="G113" s="13">
        <f t="shared" si="15"/>
        <v>0</v>
      </c>
    </row>
    <row r="114" spans="1:7" ht="12.75">
      <c r="A114" s="14">
        <f t="shared" si="13"/>
        <v>93</v>
      </c>
      <c r="B114" s="15">
        <f t="shared" si="10"/>
        <v>41548</v>
      </c>
      <c r="C114" s="16">
        <f t="shared" si="14"/>
        <v>0</v>
      </c>
      <c r="D114" s="16">
        <f t="shared" si="11"/>
        <v>0</v>
      </c>
      <c r="E114" s="16">
        <f t="shared" si="17"/>
        <v>0</v>
      </c>
      <c r="F114" s="16">
        <f t="shared" si="12"/>
        <v>0</v>
      </c>
      <c r="G114" s="16">
        <f t="shared" si="15"/>
        <v>0</v>
      </c>
    </row>
    <row r="115" spans="1:7" ht="12.75">
      <c r="A115" s="8">
        <f t="shared" si="13"/>
        <v>94</v>
      </c>
      <c r="B115" s="9">
        <f t="shared" si="10"/>
        <v>41579</v>
      </c>
      <c r="C115" s="10">
        <f t="shared" si="14"/>
        <v>0</v>
      </c>
      <c r="D115" s="10">
        <f t="shared" si="11"/>
        <v>0</v>
      </c>
      <c r="E115" s="10">
        <f t="shared" si="17"/>
        <v>0</v>
      </c>
      <c r="F115" s="10">
        <f t="shared" si="12"/>
        <v>0</v>
      </c>
      <c r="G115" s="10">
        <f t="shared" si="15"/>
        <v>0</v>
      </c>
    </row>
    <row r="116" spans="1:7" ht="12.75">
      <c r="A116" s="11">
        <f t="shared" si="13"/>
        <v>95</v>
      </c>
      <c r="B116" s="12">
        <f t="shared" si="10"/>
        <v>41609</v>
      </c>
      <c r="C116" s="13">
        <f t="shared" si="14"/>
        <v>0</v>
      </c>
      <c r="D116" s="13">
        <f t="shared" si="11"/>
        <v>0</v>
      </c>
      <c r="E116" s="13">
        <f t="shared" si="17"/>
        <v>0</v>
      </c>
      <c r="F116" s="13">
        <f t="shared" si="12"/>
        <v>0</v>
      </c>
      <c r="G116" s="13">
        <f t="shared" si="15"/>
        <v>0</v>
      </c>
    </row>
    <row r="117" spans="1:7" ht="12.75">
      <c r="A117" s="14">
        <f t="shared" si="13"/>
        <v>96</v>
      </c>
      <c r="B117" s="15">
        <f t="shared" si="10"/>
        <v>41640</v>
      </c>
      <c r="C117" s="16">
        <f t="shared" si="14"/>
        <v>0</v>
      </c>
      <c r="D117" s="16">
        <f t="shared" si="11"/>
        <v>0</v>
      </c>
      <c r="E117" s="16">
        <f t="shared" si="17"/>
        <v>0</v>
      </c>
      <c r="F117" s="16">
        <f t="shared" si="12"/>
        <v>0</v>
      </c>
      <c r="G117" s="16">
        <f t="shared" si="15"/>
        <v>0</v>
      </c>
    </row>
    <row r="118" spans="1:7" ht="12.75">
      <c r="A118" s="8">
        <f t="shared" si="13"/>
        <v>97</v>
      </c>
      <c r="B118" s="9">
        <f t="shared" si="10"/>
        <v>41671</v>
      </c>
      <c r="C118" s="10">
        <f t="shared" si="14"/>
        <v>0</v>
      </c>
      <c r="D118" s="10">
        <f t="shared" si="11"/>
        <v>0</v>
      </c>
      <c r="E118" s="10">
        <f t="shared" si="17"/>
        <v>0</v>
      </c>
      <c r="F118" s="10">
        <f t="shared" si="12"/>
        <v>0</v>
      </c>
      <c r="G118" s="10">
        <f t="shared" si="15"/>
        <v>0</v>
      </c>
    </row>
    <row r="119" spans="1:7" ht="12.75">
      <c r="A119" s="11">
        <f t="shared" si="13"/>
        <v>98</v>
      </c>
      <c r="B119" s="12">
        <f t="shared" si="10"/>
        <v>41699</v>
      </c>
      <c r="C119" s="13">
        <f t="shared" si="14"/>
        <v>0</v>
      </c>
      <c r="D119" s="13">
        <f t="shared" si="11"/>
        <v>0</v>
      </c>
      <c r="E119" s="13">
        <f t="shared" si="17"/>
        <v>0</v>
      </c>
      <c r="F119" s="13">
        <f t="shared" si="12"/>
        <v>0</v>
      </c>
      <c r="G119" s="13">
        <f t="shared" si="15"/>
        <v>0</v>
      </c>
    </row>
    <row r="120" spans="1:7" ht="12.75">
      <c r="A120" s="14">
        <f t="shared" si="13"/>
        <v>99</v>
      </c>
      <c r="B120" s="15">
        <f t="shared" si="10"/>
        <v>41730</v>
      </c>
      <c r="C120" s="16">
        <f t="shared" si="14"/>
        <v>0</v>
      </c>
      <c r="D120" s="16">
        <f t="shared" si="11"/>
        <v>0</v>
      </c>
      <c r="E120" s="16">
        <f t="shared" si="17"/>
        <v>0</v>
      </c>
      <c r="F120" s="16">
        <f t="shared" si="12"/>
        <v>0</v>
      </c>
      <c r="G120" s="16">
        <f t="shared" si="15"/>
        <v>0</v>
      </c>
    </row>
    <row r="121" spans="1:7" ht="12.75">
      <c r="A121" s="8">
        <f t="shared" si="13"/>
        <v>100</v>
      </c>
      <c r="B121" s="9">
        <f t="shared" si="10"/>
        <v>41760</v>
      </c>
      <c r="C121" s="10">
        <f t="shared" si="14"/>
        <v>0</v>
      </c>
      <c r="D121" s="10">
        <f t="shared" si="11"/>
        <v>0</v>
      </c>
      <c r="E121" s="10">
        <f aca="true" t="shared" si="18" ref="E121:E136">Principal</f>
        <v>0</v>
      </c>
      <c r="F121" s="10">
        <f t="shared" si="12"/>
        <v>0</v>
      </c>
      <c r="G121" s="10">
        <f t="shared" si="15"/>
        <v>0</v>
      </c>
    </row>
    <row r="122" spans="1:7" ht="12.75">
      <c r="A122" s="11">
        <f t="shared" si="13"/>
        <v>101</v>
      </c>
      <c r="B122" s="12">
        <f t="shared" si="10"/>
        <v>41791</v>
      </c>
      <c r="C122" s="13">
        <f t="shared" si="14"/>
        <v>0</v>
      </c>
      <c r="D122" s="13">
        <f t="shared" si="11"/>
        <v>0</v>
      </c>
      <c r="E122" s="13">
        <f t="shared" si="18"/>
        <v>0</v>
      </c>
      <c r="F122" s="13">
        <f t="shared" si="12"/>
        <v>0</v>
      </c>
      <c r="G122" s="13">
        <f t="shared" si="15"/>
        <v>0</v>
      </c>
    </row>
    <row r="123" spans="1:7" ht="12.75">
      <c r="A123" s="14">
        <f t="shared" si="13"/>
        <v>102</v>
      </c>
      <c r="B123" s="15">
        <f t="shared" si="10"/>
        <v>41821</v>
      </c>
      <c r="C123" s="16">
        <f t="shared" si="14"/>
        <v>0</v>
      </c>
      <c r="D123" s="16">
        <f t="shared" si="11"/>
        <v>0</v>
      </c>
      <c r="E123" s="16">
        <f t="shared" si="18"/>
        <v>0</v>
      </c>
      <c r="F123" s="16">
        <f t="shared" si="12"/>
        <v>0</v>
      </c>
      <c r="G123" s="16">
        <f t="shared" si="15"/>
        <v>0</v>
      </c>
    </row>
    <row r="124" spans="1:7" ht="12.75">
      <c r="A124" s="8">
        <f t="shared" si="13"/>
        <v>103</v>
      </c>
      <c r="B124" s="9">
        <f t="shared" si="10"/>
        <v>41852</v>
      </c>
      <c r="C124" s="10">
        <f t="shared" si="14"/>
        <v>0</v>
      </c>
      <c r="D124" s="10">
        <f t="shared" si="11"/>
        <v>0</v>
      </c>
      <c r="E124" s="10">
        <f t="shared" si="18"/>
        <v>0</v>
      </c>
      <c r="F124" s="10">
        <f t="shared" si="12"/>
        <v>0</v>
      </c>
      <c r="G124" s="10">
        <f t="shared" si="15"/>
        <v>0</v>
      </c>
    </row>
    <row r="125" spans="1:7" ht="12.75">
      <c r="A125" s="11">
        <f t="shared" si="13"/>
        <v>104</v>
      </c>
      <c r="B125" s="12">
        <f t="shared" si="10"/>
        <v>41883</v>
      </c>
      <c r="C125" s="13">
        <f t="shared" si="14"/>
        <v>0</v>
      </c>
      <c r="D125" s="13">
        <f t="shared" si="11"/>
        <v>0</v>
      </c>
      <c r="E125" s="13">
        <f t="shared" si="18"/>
        <v>0</v>
      </c>
      <c r="F125" s="13">
        <f t="shared" si="12"/>
        <v>0</v>
      </c>
      <c r="G125" s="13">
        <f t="shared" si="15"/>
        <v>0</v>
      </c>
    </row>
    <row r="126" spans="1:7" ht="12.75">
      <c r="A126" s="14">
        <f t="shared" si="13"/>
        <v>105</v>
      </c>
      <c r="B126" s="15">
        <f t="shared" si="10"/>
        <v>41913</v>
      </c>
      <c r="C126" s="16">
        <f t="shared" si="14"/>
        <v>0</v>
      </c>
      <c r="D126" s="16">
        <f t="shared" si="11"/>
        <v>0</v>
      </c>
      <c r="E126" s="16">
        <f t="shared" si="18"/>
        <v>0</v>
      </c>
      <c r="F126" s="16">
        <f t="shared" si="12"/>
        <v>0</v>
      </c>
      <c r="G126" s="16">
        <f t="shared" si="15"/>
        <v>0</v>
      </c>
    </row>
    <row r="127" spans="1:7" ht="12.75">
      <c r="A127" s="11">
        <f t="shared" si="13"/>
        <v>106</v>
      </c>
      <c r="B127" s="12">
        <f t="shared" si="10"/>
        <v>41944</v>
      </c>
      <c r="C127" s="13">
        <f t="shared" si="14"/>
        <v>0</v>
      </c>
      <c r="D127" s="13">
        <f t="shared" si="11"/>
        <v>0</v>
      </c>
      <c r="E127" s="10">
        <f t="shared" si="18"/>
        <v>0</v>
      </c>
      <c r="F127" s="13">
        <f t="shared" si="12"/>
        <v>0</v>
      </c>
      <c r="G127" s="13">
        <f t="shared" si="15"/>
        <v>0</v>
      </c>
    </row>
    <row r="128" spans="1:7" ht="12.75">
      <c r="A128" s="11">
        <f t="shared" si="13"/>
        <v>107</v>
      </c>
      <c r="B128" s="12">
        <f t="shared" si="10"/>
        <v>41974</v>
      </c>
      <c r="C128" s="13">
        <f t="shared" si="14"/>
        <v>0</v>
      </c>
      <c r="D128" s="13">
        <f t="shared" si="11"/>
        <v>0</v>
      </c>
      <c r="E128" s="13">
        <f t="shared" si="18"/>
        <v>0</v>
      </c>
      <c r="F128" s="13">
        <f t="shared" si="12"/>
        <v>0</v>
      </c>
      <c r="G128" s="13">
        <f t="shared" si="15"/>
        <v>0</v>
      </c>
    </row>
    <row r="129" spans="1:7" ht="12.75">
      <c r="A129" s="14">
        <f t="shared" si="13"/>
        <v>108</v>
      </c>
      <c r="B129" s="15">
        <f t="shared" si="10"/>
        <v>42005</v>
      </c>
      <c r="C129" s="16">
        <f t="shared" si="14"/>
        <v>0</v>
      </c>
      <c r="D129" s="16">
        <f t="shared" si="11"/>
        <v>0</v>
      </c>
      <c r="E129" s="16">
        <f t="shared" si="18"/>
        <v>0</v>
      </c>
      <c r="F129" s="16">
        <f t="shared" si="12"/>
        <v>0</v>
      </c>
      <c r="G129" s="16">
        <f t="shared" si="15"/>
        <v>0</v>
      </c>
    </row>
    <row r="130" spans="1:7" ht="12.75">
      <c r="A130" s="11">
        <f t="shared" si="13"/>
        <v>109</v>
      </c>
      <c r="B130" s="12">
        <f t="shared" si="10"/>
        <v>42036</v>
      </c>
      <c r="C130" s="13">
        <f t="shared" si="14"/>
        <v>0</v>
      </c>
      <c r="D130" s="13">
        <f t="shared" si="11"/>
        <v>0</v>
      </c>
      <c r="E130" s="10">
        <f t="shared" si="18"/>
        <v>0</v>
      </c>
      <c r="F130" s="13">
        <f t="shared" si="12"/>
        <v>0</v>
      </c>
      <c r="G130" s="13">
        <f t="shared" si="15"/>
        <v>0</v>
      </c>
    </row>
    <row r="131" spans="1:7" ht="12.75">
      <c r="A131" s="11">
        <f t="shared" si="13"/>
        <v>110</v>
      </c>
      <c r="B131" s="12">
        <f t="shared" si="10"/>
        <v>42064</v>
      </c>
      <c r="C131" s="13">
        <f t="shared" si="14"/>
        <v>0</v>
      </c>
      <c r="D131" s="13">
        <f t="shared" si="11"/>
        <v>0</v>
      </c>
      <c r="E131" s="13">
        <f t="shared" si="18"/>
        <v>0</v>
      </c>
      <c r="F131" s="13">
        <f t="shared" si="12"/>
        <v>0</v>
      </c>
      <c r="G131" s="13">
        <f t="shared" si="15"/>
        <v>0</v>
      </c>
    </row>
    <row r="132" spans="1:7" ht="12.75">
      <c r="A132" s="14">
        <f t="shared" si="13"/>
        <v>111</v>
      </c>
      <c r="B132" s="15">
        <f t="shared" si="10"/>
        <v>42095</v>
      </c>
      <c r="C132" s="16">
        <f t="shared" si="14"/>
        <v>0</v>
      </c>
      <c r="D132" s="16">
        <f t="shared" si="11"/>
        <v>0</v>
      </c>
      <c r="E132" s="16">
        <f t="shared" si="18"/>
        <v>0</v>
      </c>
      <c r="F132" s="16">
        <f t="shared" si="12"/>
        <v>0</v>
      </c>
      <c r="G132" s="16">
        <f t="shared" si="15"/>
        <v>0</v>
      </c>
    </row>
    <row r="133" spans="1:7" ht="12.75">
      <c r="A133" s="8">
        <f t="shared" si="13"/>
        <v>112</v>
      </c>
      <c r="B133" s="9">
        <f t="shared" si="10"/>
        <v>42125</v>
      </c>
      <c r="C133" s="10">
        <f t="shared" si="14"/>
        <v>0</v>
      </c>
      <c r="D133" s="10">
        <f t="shared" si="11"/>
        <v>0</v>
      </c>
      <c r="E133" s="10">
        <f t="shared" si="18"/>
        <v>0</v>
      </c>
      <c r="F133" s="10">
        <f t="shared" si="12"/>
        <v>0</v>
      </c>
      <c r="G133" s="10">
        <f t="shared" si="15"/>
        <v>0</v>
      </c>
    </row>
    <row r="134" spans="1:7" ht="12.75">
      <c r="A134" s="11">
        <f t="shared" si="13"/>
        <v>113</v>
      </c>
      <c r="B134" s="12">
        <f t="shared" si="10"/>
        <v>42156</v>
      </c>
      <c r="C134" s="13">
        <f t="shared" si="14"/>
        <v>0</v>
      </c>
      <c r="D134" s="13">
        <f t="shared" si="11"/>
        <v>0</v>
      </c>
      <c r="E134" s="13">
        <f t="shared" si="18"/>
        <v>0</v>
      </c>
      <c r="F134" s="13">
        <f t="shared" si="12"/>
        <v>0</v>
      </c>
      <c r="G134" s="13">
        <f t="shared" si="15"/>
        <v>0</v>
      </c>
    </row>
    <row r="135" spans="1:7" ht="12.75">
      <c r="A135" s="14">
        <f t="shared" si="13"/>
        <v>114</v>
      </c>
      <c r="B135" s="15">
        <f t="shared" si="10"/>
        <v>42186</v>
      </c>
      <c r="C135" s="16">
        <f t="shared" si="14"/>
        <v>0</v>
      </c>
      <c r="D135" s="16">
        <f t="shared" si="11"/>
        <v>0</v>
      </c>
      <c r="E135" s="16">
        <f t="shared" si="18"/>
        <v>0</v>
      </c>
      <c r="F135" s="16">
        <f t="shared" si="12"/>
        <v>0</v>
      </c>
      <c r="G135" s="16">
        <f t="shared" si="15"/>
        <v>0</v>
      </c>
    </row>
    <row r="136" spans="1:7" ht="12.75">
      <c r="A136" s="8">
        <f t="shared" si="13"/>
        <v>115</v>
      </c>
      <c r="B136" s="9">
        <f t="shared" si="10"/>
        <v>42217</v>
      </c>
      <c r="C136" s="10">
        <f t="shared" si="14"/>
        <v>0</v>
      </c>
      <c r="D136" s="10">
        <f t="shared" si="11"/>
        <v>0</v>
      </c>
      <c r="E136" s="10">
        <f t="shared" si="18"/>
        <v>0</v>
      </c>
      <c r="F136" s="10">
        <f t="shared" si="12"/>
        <v>0</v>
      </c>
      <c r="G136" s="10">
        <f t="shared" si="15"/>
        <v>0</v>
      </c>
    </row>
    <row r="137" spans="1:7" ht="12.75">
      <c r="A137" s="11">
        <f t="shared" si="13"/>
        <v>116</v>
      </c>
      <c r="B137" s="12">
        <f t="shared" si="10"/>
        <v>42248</v>
      </c>
      <c r="C137" s="13">
        <f t="shared" si="14"/>
        <v>0</v>
      </c>
      <c r="D137" s="13">
        <f t="shared" si="11"/>
        <v>0</v>
      </c>
      <c r="E137" s="13">
        <f aca="true" t="shared" si="19" ref="E137:E152">Principal</f>
        <v>0</v>
      </c>
      <c r="F137" s="13">
        <f t="shared" si="12"/>
        <v>0</v>
      </c>
      <c r="G137" s="13">
        <f t="shared" si="15"/>
        <v>0</v>
      </c>
    </row>
    <row r="138" spans="1:7" ht="12.75">
      <c r="A138" s="14">
        <f t="shared" si="13"/>
        <v>117</v>
      </c>
      <c r="B138" s="15">
        <f t="shared" si="10"/>
        <v>42278</v>
      </c>
      <c r="C138" s="16">
        <f t="shared" si="14"/>
        <v>0</v>
      </c>
      <c r="D138" s="16">
        <f t="shared" si="11"/>
        <v>0</v>
      </c>
      <c r="E138" s="16">
        <f t="shared" si="19"/>
        <v>0</v>
      </c>
      <c r="F138" s="16">
        <f t="shared" si="12"/>
        <v>0</v>
      </c>
      <c r="G138" s="16">
        <f t="shared" si="15"/>
        <v>0</v>
      </c>
    </row>
    <row r="139" spans="1:7" ht="12.75">
      <c r="A139" s="8">
        <f t="shared" si="13"/>
        <v>118</v>
      </c>
      <c r="B139" s="9">
        <f t="shared" si="10"/>
        <v>42309</v>
      </c>
      <c r="C139" s="10">
        <f t="shared" si="14"/>
        <v>0</v>
      </c>
      <c r="D139" s="10">
        <f t="shared" si="11"/>
        <v>0</v>
      </c>
      <c r="E139" s="10">
        <f t="shared" si="19"/>
        <v>0</v>
      </c>
      <c r="F139" s="10">
        <f t="shared" si="12"/>
        <v>0</v>
      </c>
      <c r="G139" s="10">
        <f t="shared" si="15"/>
        <v>0</v>
      </c>
    </row>
    <row r="140" spans="1:7" ht="12.75">
      <c r="A140" s="11">
        <f t="shared" si="13"/>
        <v>119</v>
      </c>
      <c r="B140" s="12">
        <f t="shared" si="10"/>
        <v>42339</v>
      </c>
      <c r="C140" s="13">
        <f t="shared" si="14"/>
        <v>0</v>
      </c>
      <c r="D140" s="13">
        <f t="shared" si="11"/>
        <v>0</v>
      </c>
      <c r="E140" s="13">
        <f t="shared" si="19"/>
        <v>0</v>
      </c>
      <c r="F140" s="13">
        <f t="shared" si="12"/>
        <v>0</v>
      </c>
      <c r="G140" s="13">
        <f t="shared" si="15"/>
        <v>0</v>
      </c>
    </row>
    <row r="141" spans="1:7" ht="12.75">
      <c r="A141" s="14">
        <f t="shared" si="13"/>
        <v>120</v>
      </c>
      <c r="B141" s="15">
        <f t="shared" si="10"/>
        <v>42370</v>
      </c>
      <c r="C141" s="16">
        <f t="shared" si="14"/>
        <v>0</v>
      </c>
      <c r="D141" s="16">
        <f t="shared" si="11"/>
        <v>0</v>
      </c>
      <c r="E141" s="16">
        <f t="shared" si="19"/>
        <v>0</v>
      </c>
      <c r="F141" s="16">
        <f t="shared" si="12"/>
        <v>0</v>
      </c>
      <c r="G141" s="16">
        <f t="shared" si="15"/>
        <v>0</v>
      </c>
    </row>
    <row r="142" spans="1:7" ht="12.75">
      <c r="A142" s="8">
        <f t="shared" si="13"/>
        <v>121</v>
      </c>
      <c r="B142" s="9">
        <f t="shared" si="10"/>
        <v>42401</v>
      </c>
      <c r="C142" s="10">
        <f t="shared" si="14"/>
        <v>0</v>
      </c>
      <c r="D142" s="10">
        <f t="shared" si="11"/>
        <v>0</v>
      </c>
      <c r="E142" s="10">
        <f t="shared" si="19"/>
        <v>0</v>
      </c>
      <c r="F142" s="10">
        <f t="shared" si="12"/>
        <v>0</v>
      </c>
      <c r="G142" s="10">
        <f t="shared" si="15"/>
        <v>0</v>
      </c>
    </row>
    <row r="143" spans="1:7" ht="12.75">
      <c r="A143" s="11">
        <f t="shared" si="13"/>
        <v>122</v>
      </c>
      <c r="B143" s="12">
        <f t="shared" si="10"/>
        <v>42430</v>
      </c>
      <c r="C143" s="13">
        <f t="shared" si="14"/>
        <v>0</v>
      </c>
      <c r="D143" s="13">
        <f t="shared" si="11"/>
        <v>0</v>
      </c>
      <c r="E143" s="13">
        <f t="shared" si="19"/>
        <v>0</v>
      </c>
      <c r="F143" s="13">
        <f t="shared" si="12"/>
        <v>0</v>
      </c>
      <c r="G143" s="13">
        <f t="shared" si="15"/>
        <v>0</v>
      </c>
    </row>
    <row r="144" spans="1:7" ht="12.75">
      <c r="A144" s="14">
        <f t="shared" si="13"/>
        <v>123</v>
      </c>
      <c r="B144" s="15">
        <f t="shared" si="10"/>
        <v>42461</v>
      </c>
      <c r="C144" s="16">
        <f t="shared" si="14"/>
        <v>0</v>
      </c>
      <c r="D144" s="16">
        <f t="shared" si="11"/>
        <v>0</v>
      </c>
      <c r="E144" s="16">
        <f t="shared" si="19"/>
        <v>0</v>
      </c>
      <c r="F144" s="16">
        <f t="shared" si="12"/>
        <v>0</v>
      </c>
      <c r="G144" s="16">
        <f t="shared" si="15"/>
        <v>0</v>
      </c>
    </row>
    <row r="145" spans="1:7" ht="12.75">
      <c r="A145" s="8">
        <f t="shared" si="13"/>
        <v>124</v>
      </c>
      <c r="B145" s="9">
        <f t="shared" si="10"/>
        <v>42491</v>
      </c>
      <c r="C145" s="10">
        <f t="shared" si="14"/>
        <v>0</v>
      </c>
      <c r="D145" s="10">
        <f t="shared" si="11"/>
        <v>0</v>
      </c>
      <c r="E145" s="10">
        <f t="shared" si="19"/>
        <v>0</v>
      </c>
      <c r="F145" s="10">
        <f t="shared" si="12"/>
        <v>0</v>
      </c>
      <c r="G145" s="10">
        <f t="shared" si="15"/>
        <v>0</v>
      </c>
    </row>
    <row r="146" spans="1:7" ht="12.75">
      <c r="A146" s="11">
        <f t="shared" si="13"/>
        <v>125</v>
      </c>
      <c r="B146" s="12">
        <f t="shared" si="10"/>
        <v>42522</v>
      </c>
      <c r="C146" s="13">
        <f t="shared" si="14"/>
        <v>0</v>
      </c>
      <c r="D146" s="13">
        <f t="shared" si="11"/>
        <v>0</v>
      </c>
      <c r="E146" s="13">
        <f t="shared" si="19"/>
        <v>0</v>
      </c>
      <c r="F146" s="13">
        <f t="shared" si="12"/>
        <v>0</v>
      </c>
      <c r="G146" s="13">
        <f t="shared" si="15"/>
        <v>0</v>
      </c>
    </row>
    <row r="147" spans="1:7" ht="12.75">
      <c r="A147" s="14">
        <f t="shared" si="13"/>
        <v>126</v>
      </c>
      <c r="B147" s="15">
        <f t="shared" si="10"/>
        <v>42552</v>
      </c>
      <c r="C147" s="16">
        <f t="shared" si="14"/>
        <v>0</v>
      </c>
      <c r="D147" s="16">
        <f t="shared" si="11"/>
        <v>0</v>
      </c>
      <c r="E147" s="16">
        <f t="shared" si="19"/>
        <v>0</v>
      </c>
      <c r="F147" s="16">
        <f t="shared" si="12"/>
        <v>0</v>
      </c>
      <c r="G147" s="16">
        <f t="shared" si="15"/>
        <v>0</v>
      </c>
    </row>
    <row r="148" spans="1:7" ht="12.75">
      <c r="A148" s="8">
        <f t="shared" si="13"/>
        <v>127</v>
      </c>
      <c r="B148" s="9">
        <f t="shared" si="10"/>
        <v>42583</v>
      </c>
      <c r="C148" s="10">
        <f t="shared" si="14"/>
        <v>0</v>
      </c>
      <c r="D148" s="10">
        <f t="shared" si="11"/>
        <v>0</v>
      </c>
      <c r="E148" s="10">
        <f t="shared" si="19"/>
        <v>0</v>
      </c>
      <c r="F148" s="10">
        <f t="shared" si="12"/>
        <v>0</v>
      </c>
      <c r="G148" s="10">
        <f t="shared" si="15"/>
        <v>0</v>
      </c>
    </row>
    <row r="149" spans="1:7" ht="12.75">
      <c r="A149" s="11">
        <f t="shared" si="13"/>
        <v>128</v>
      </c>
      <c r="B149" s="12">
        <f t="shared" si="10"/>
        <v>42614</v>
      </c>
      <c r="C149" s="13">
        <f t="shared" si="14"/>
        <v>0</v>
      </c>
      <c r="D149" s="13">
        <f t="shared" si="11"/>
        <v>0</v>
      </c>
      <c r="E149" s="13">
        <f t="shared" si="19"/>
        <v>0</v>
      </c>
      <c r="F149" s="13">
        <f t="shared" si="12"/>
        <v>0</v>
      </c>
      <c r="G149" s="13">
        <f t="shared" si="15"/>
        <v>0</v>
      </c>
    </row>
    <row r="150" spans="1:7" ht="12.75">
      <c r="A150" s="14">
        <f t="shared" si="13"/>
        <v>129</v>
      </c>
      <c r="B150" s="15">
        <f aca="true" t="shared" si="20" ref="B150:B213">Show.Date</f>
        <v>42644</v>
      </c>
      <c r="C150" s="16">
        <f t="shared" si="14"/>
        <v>0</v>
      </c>
      <c r="D150" s="16">
        <f aca="true" t="shared" si="21" ref="D150:D213">Interest</f>
        <v>0</v>
      </c>
      <c r="E150" s="16">
        <f t="shared" si="19"/>
        <v>0</v>
      </c>
      <c r="F150" s="16">
        <f aca="true" t="shared" si="22" ref="F150:F213">Ending.Balance</f>
        <v>0</v>
      </c>
      <c r="G150" s="16">
        <f t="shared" si="15"/>
        <v>0</v>
      </c>
    </row>
    <row r="151" spans="1:7" ht="12.75">
      <c r="A151" s="11">
        <f aca="true" t="shared" si="23" ref="A151:A214">payment.Num</f>
        <v>130</v>
      </c>
      <c r="B151" s="12">
        <f t="shared" si="20"/>
        <v>42675</v>
      </c>
      <c r="C151" s="13">
        <f aca="true" t="shared" si="24" ref="C151:C214">Beg.Bal</f>
        <v>0</v>
      </c>
      <c r="D151" s="13">
        <f t="shared" si="21"/>
        <v>0</v>
      </c>
      <c r="E151" s="10">
        <f t="shared" si="19"/>
        <v>0</v>
      </c>
      <c r="F151" s="13">
        <f t="shared" si="22"/>
        <v>0</v>
      </c>
      <c r="G151" s="13">
        <f aca="true" t="shared" si="25" ref="G151:G214">Cum.Interest</f>
        <v>0</v>
      </c>
    </row>
    <row r="152" spans="1:7" ht="12.75">
      <c r="A152" s="11">
        <f t="shared" si="23"/>
        <v>131</v>
      </c>
      <c r="B152" s="12">
        <f t="shared" si="20"/>
        <v>42705</v>
      </c>
      <c r="C152" s="13">
        <f t="shared" si="24"/>
        <v>0</v>
      </c>
      <c r="D152" s="13">
        <f t="shared" si="21"/>
        <v>0</v>
      </c>
      <c r="E152" s="13">
        <f t="shared" si="19"/>
        <v>0</v>
      </c>
      <c r="F152" s="13">
        <f t="shared" si="22"/>
        <v>0</v>
      </c>
      <c r="G152" s="13">
        <f t="shared" si="25"/>
        <v>0</v>
      </c>
    </row>
    <row r="153" spans="1:7" ht="12.75">
      <c r="A153" s="14">
        <f t="shared" si="23"/>
        <v>132</v>
      </c>
      <c r="B153" s="15">
        <f t="shared" si="20"/>
        <v>42736</v>
      </c>
      <c r="C153" s="16">
        <f t="shared" si="24"/>
        <v>0</v>
      </c>
      <c r="D153" s="16">
        <f t="shared" si="21"/>
        <v>0</v>
      </c>
      <c r="E153" s="16">
        <f aca="true" t="shared" si="26" ref="E153:E168">Principal</f>
        <v>0</v>
      </c>
      <c r="F153" s="16">
        <f t="shared" si="22"/>
        <v>0</v>
      </c>
      <c r="G153" s="16">
        <f t="shared" si="25"/>
        <v>0</v>
      </c>
    </row>
    <row r="154" spans="1:7" ht="12.75">
      <c r="A154" s="11">
        <f t="shared" si="23"/>
        <v>133</v>
      </c>
      <c r="B154" s="12">
        <f t="shared" si="20"/>
        <v>42767</v>
      </c>
      <c r="C154" s="13">
        <f t="shared" si="24"/>
        <v>0</v>
      </c>
      <c r="D154" s="13">
        <f t="shared" si="21"/>
        <v>0</v>
      </c>
      <c r="E154" s="10">
        <f t="shared" si="26"/>
        <v>0</v>
      </c>
      <c r="F154" s="13">
        <f t="shared" si="22"/>
        <v>0</v>
      </c>
      <c r="G154" s="13">
        <f t="shared" si="25"/>
        <v>0</v>
      </c>
    </row>
    <row r="155" spans="1:7" ht="12.75">
      <c r="A155" s="11">
        <f t="shared" si="23"/>
        <v>134</v>
      </c>
      <c r="B155" s="12">
        <f t="shared" si="20"/>
        <v>42795</v>
      </c>
      <c r="C155" s="13">
        <f t="shared" si="24"/>
        <v>0</v>
      </c>
      <c r="D155" s="13">
        <f t="shared" si="21"/>
        <v>0</v>
      </c>
      <c r="E155" s="13">
        <f t="shared" si="26"/>
        <v>0</v>
      </c>
      <c r="F155" s="13">
        <f t="shared" si="22"/>
        <v>0</v>
      </c>
      <c r="G155" s="13">
        <f t="shared" si="25"/>
        <v>0</v>
      </c>
    </row>
    <row r="156" spans="1:7" ht="12.75">
      <c r="A156" s="14">
        <f t="shared" si="23"/>
        <v>135</v>
      </c>
      <c r="B156" s="15">
        <f t="shared" si="20"/>
        <v>42826</v>
      </c>
      <c r="C156" s="16">
        <f t="shared" si="24"/>
        <v>0</v>
      </c>
      <c r="D156" s="16">
        <f t="shared" si="21"/>
        <v>0</v>
      </c>
      <c r="E156" s="16">
        <f t="shared" si="26"/>
        <v>0</v>
      </c>
      <c r="F156" s="16">
        <f t="shared" si="22"/>
        <v>0</v>
      </c>
      <c r="G156" s="16">
        <f t="shared" si="25"/>
        <v>0</v>
      </c>
    </row>
    <row r="157" spans="1:7" ht="12.75">
      <c r="A157" s="8">
        <f t="shared" si="23"/>
        <v>136</v>
      </c>
      <c r="B157" s="9">
        <f t="shared" si="20"/>
        <v>42856</v>
      </c>
      <c r="C157" s="10">
        <f t="shared" si="24"/>
        <v>0</v>
      </c>
      <c r="D157" s="10">
        <f t="shared" si="21"/>
        <v>0</v>
      </c>
      <c r="E157" s="10">
        <f t="shared" si="26"/>
        <v>0</v>
      </c>
      <c r="F157" s="10">
        <f t="shared" si="22"/>
        <v>0</v>
      </c>
      <c r="G157" s="10">
        <f t="shared" si="25"/>
        <v>0</v>
      </c>
    </row>
    <row r="158" spans="1:7" ht="12.75">
      <c r="A158" s="11">
        <f t="shared" si="23"/>
        <v>137</v>
      </c>
      <c r="B158" s="12">
        <f t="shared" si="20"/>
        <v>42887</v>
      </c>
      <c r="C158" s="13">
        <f t="shared" si="24"/>
        <v>0</v>
      </c>
      <c r="D158" s="13">
        <f t="shared" si="21"/>
        <v>0</v>
      </c>
      <c r="E158" s="13">
        <f t="shared" si="26"/>
        <v>0</v>
      </c>
      <c r="F158" s="13">
        <f t="shared" si="22"/>
        <v>0</v>
      </c>
      <c r="G158" s="13">
        <f t="shared" si="25"/>
        <v>0</v>
      </c>
    </row>
    <row r="159" spans="1:7" ht="12.75">
      <c r="A159" s="14">
        <f t="shared" si="23"/>
        <v>138</v>
      </c>
      <c r="B159" s="15">
        <f t="shared" si="20"/>
        <v>42917</v>
      </c>
      <c r="C159" s="16">
        <f t="shared" si="24"/>
        <v>0</v>
      </c>
      <c r="D159" s="16">
        <f t="shared" si="21"/>
        <v>0</v>
      </c>
      <c r="E159" s="16">
        <f t="shared" si="26"/>
        <v>0</v>
      </c>
      <c r="F159" s="16">
        <f t="shared" si="22"/>
        <v>0</v>
      </c>
      <c r="G159" s="16">
        <f t="shared" si="25"/>
        <v>0</v>
      </c>
    </row>
    <row r="160" spans="1:7" ht="12.75">
      <c r="A160" s="11">
        <f t="shared" si="23"/>
        <v>139</v>
      </c>
      <c r="B160" s="12">
        <f t="shared" si="20"/>
        <v>42948</v>
      </c>
      <c r="C160" s="13">
        <f t="shared" si="24"/>
        <v>0</v>
      </c>
      <c r="D160" s="13">
        <f t="shared" si="21"/>
        <v>0</v>
      </c>
      <c r="E160" s="10">
        <f t="shared" si="26"/>
        <v>0</v>
      </c>
      <c r="F160" s="13">
        <f t="shared" si="22"/>
        <v>0</v>
      </c>
      <c r="G160" s="13">
        <f t="shared" si="25"/>
        <v>0</v>
      </c>
    </row>
    <row r="161" spans="1:7" ht="12.75">
      <c r="A161" s="11">
        <f t="shared" si="23"/>
        <v>140</v>
      </c>
      <c r="B161" s="12">
        <f t="shared" si="20"/>
        <v>42979</v>
      </c>
      <c r="C161" s="13">
        <f t="shared" si="24"/>
        <v>0</v>
      </c>
      <c r="D161" s="13">
        <f t="shared" si="21"/>
        <v>0</v>
      </c>
      <c r="E161" s="13">
        <f t="shared" si="26"/>
        <v>0</v>
      </c>
      <c r="F161" s="13">
        <f t="shared" si="22"/>
        <v>0</v>
      </c>
      <c r="G161" s="13">
        <f t="shared" si="25"/>
        <v>0</v>
      </c>
    </row>
    <row r="162" spans="1:7" ht="12.75">
      <c r="A162" s="14">
        <f t="shared" si="23"/>
        <v>141</v>
      </c>
      <c r="B162" s="15">
        <f t="shared" si="20"/>
        <v>43009</v>
      </c>
      <c r="C162" s="16">
        <f t="shared" si="24"/>
        <v>0</v>
      </c>
      <c r="D162" s="16">
        <f t="shared" si="21"/>
        <v>0</v>
      </c>
      <c r="E162" s="16">
        <f t="shared" si="26"/>
        <v>0</v>
      </c>
      <c r="F162" s="16">
        <f t="shared" si="22"/>
        <v>0</v>
      </c>
      <c r="G162" s="16">
        <f t="shared" si="25"/>
        <v>0</v>
      </c>
    </row>
    <row r="163" spans="1:7" ht="12.75">
      <c r="A163" s="11">
        <f t="shared" si="23"/>
        <v>142</v>
      </c>
      <c r="B163" s="12">
        <f t="shared" si="20"/>
        <v>43040</v>
      </c>
      <c r="C163" s="13">
        <f t="shared" si="24"/>
        <v>0</v>
      </c>
      <c r="D163" s="13">
        <f t="shared" si="21"/>
        <v>0</v>
      </c>
      <c r="E163" s="10">
        <f t="shared" si="26"/>
        <v>0</v>
      </c>
      <c r="F163" s="13">
        <f t="shared" si="22"/>
        <v>0</v>
      </c>
      <c r="G163" s="13">
        <f t="shared" si="25"/>
        <v>0</v>
      </c>
    </row>
    <row r="164" spans="1:7" ht="12.75">
      <c r="A164" s="11">
        <f t="shared" si="23"/>
        <v>143</v>
      </c>
      <c r="B164" s="12">
        <f t="shared" si="20"/>
        <v>43070</v>
      </c>
      <c r="C164" s="13">
        <f t="shared" si="24"/>
        <v>0</v>
      </c>
      <c r="D164" s="13">
        <f t="shared" si="21"/>
        <v>0</v>
      </c>
      <c r="E164" s="13">
        <f t="shared" si="26"/>
        <v>0</v>
      </c>
      <c r="F164" s="13">
        <f t="shared" si="22"/>
        <v>0</v>
      </c>
      <c r="G164" s="13">
        <f t="shared" si="25"/>
        <v>0</v>
      </c>
    </row>
    <row r="165" spans="1:7" ht="12.75">
      <c r="A165" s="14">
        <f t="shared" si="23"/>
        <v>144</v>
      </c>
      <c r="B165" s="15">
        <f t="shared" si="20"/>
        <v>43101</v>
      </c>
      <c r="C165" s="16">
        <f t="shared" si="24"/>
        <v>0</v>
      </c>
      <c r="D165" s="16">
        <f t="shared" si="21"/>
        <v>0</v>
      </c>
      <c r="E165" s="16">
        <f t="shared" si="26"/>
        <v>0</v>
      </c>
      <c r="F165" s="16">
        <f t="shared" si="22"/>
        <v>0</v>
      </c>
      <c r="G165" s="16">
        <f t="shared" si="25"/>
        <v>0</v>
      </c>
    </row>
    <row r="166" spans="1:7" ht="12.75">
      <c r="A166" s="8">
        <f t="shared" si="23"/>
        <v>145</v>
      </c>
      <c r="B166" s="9">
        <f t="shared" si="20"/>
        <v>43132</v>
      </c>
      <c r="C166" s="10">
        <f t="shared" si="24"/>
        <v>0</v>
      </c>
      <c r="D166" s="10">
        <f t="shared" si="21"/>
        <v>0</v>
      </c>
      <c r="E166" s="10">
        <f t="shared" si="26"/>
        <v>0</v>
      </c>
      <c r="F166" s="10">
        <f t="shared" si="22"/>
        <v>0</v>
      </c>
      <c r="G166" s="10">
        <f t="shared" si="25"/>
        <v>0</v>
      </c>
    </row>
    <row r="167" spans="1:7" ht="12.75">
      <c r="A167" s="11">
        <f t="shared" si="23"/>
        <v>146</v>
      </c>
      <c r="B167" s="12">
        <f t="shared" si="20"/>
        <v>43160</v>
      </c>
      <c r="C167" s="13">
        <f t="shared" si="24"/>
        <v>0</v>
      </c>
      <c r="D167" s="13">
        <f t="shared" si="21"/>
        <v>0</v>
      </c>
      <c r="E167" s="13">
        <f t="shared" si="26"/>
        <v>0</v>
      </c>
      <c r="F167" s="13">
        <f t="shared" si="22"/>
        <v>0</v>
      </c>
      <c r="G167" s="13">
        <f t="shared" si="25"/>
        <v>0</v>
      </c>
    </row>
    <row r="168" spans="1:7" ht="12.75">
      <c r="A168" s="14">
        <f t="shared" si="23"/>
        <v>147</v>
      </c>
      <c r="B168" s="15">
        <f t="shared" si="20"/>
        <v>43191</v>
      </c>
      <c r="C168" s="16">
        <f t="shared" si="24"/>
        <v>0</v>
      </c>
      <c r="D168" s="16">
        <f t="shared" si="21"/>
        <v>0</v>
      </c>
      <c r="E168" s="16">
        <f t="shared" si="26"/>
        <v>0</v>
      </c>
      <c r="F168" s="16">
        <f t="shared" si="22"/>
        <v>0</v>
      </c>
      <c r="G168" s="16">
        <f t="shared" si="25"/>
        <v>0</v>
      </c>
    </row>
    <row r="169" spans="1:7" ht="12.75">
      <c r="A169" s="11">
        <f t="shared" si="23"/>
        <v>148</v>
      </c>
      <c r="B169" s="12">
        <f t="shared" si="20"/>
        <v>43221</v>
      </c>
      <c r="C169" s="13">
        <f t="shared" si="24"/>
        <v>0</v>
      </c>
      <c r="D169" s="13">
        <f t="shared" si="21"/>
        <v>0</v>
      </c>
      <c r="E169" s="10">
        <f aca="true" t="shared" si="27" ref="E169:E184">Principal</f>
        <v>0</v>
      </c>
      <c r="F169" s="13">
        <f t="shared" si="22"/>
        <v>0</v>
      </c>
      <c r="G169" s="13">
        <f t="shared" si="25"/>
        <v>0</v>
      </c>
    </row>
    <row r="170" spans="1:7" ht="12.75">
      <c r="A170" s="11">
        <f t="shared" si="23"/>
        <v>149</v>
      </c>
      <c r="B170" s="12">
        <f t="shared" si="20"/>
        <v>43252</v>
      </c>
      <c r="C170" s="13">
        <f t="shared" si="24"/>
        <v>0</v>
      </c>
      <c r="D170" s="13">
        <f t="shared" si="21"/>
        <v>0</v>
      </c>
      <c r="E170" s="13">
        <f t="shared" si="27"/>
        <v>0</v>
      </c>
      <c r="F170" s="13">
        <f t="shared" si="22"/>
        <v>0</v>
      </c>
      <c r="G170" s="13">
        <f t="shared" si="25"/>
        <v>0</v>
      </c>
    </row>
    <row r="171" spans="1:7" ht="12.75">
      <c r="A171" s="14">
        <f t="shared" si="23"/>
        <v>150</v>
      </c>
      <c r="B171" s="15">
        <f t="shared" si="20"/>
        <v>43282</v>
      </c>
      <c r="C171" s="16">
        <f t="shared" si="24"/>
        <v>0</v>
      </c>
      <c r="D171" s="16">
        <f t="shared" si="21"/>
        <v>0</v>
      </c>
      <c r="E171" s="16">
        <f t="shared" si="27"/>
        <v>0</v>
      </c>
      <c r="F171" s="16">
        <f t="shared" si="22"/>
        <v>0</v>
      </c>
      <c r="G171" s="16">
        <f t="shared" si="25"/>
        <v>0</v>
      </c>
    </row>
    <row r="172" spans="1:7" ht="12.75">
      <c r="A172" s="11">
        <f t="shared" si="23"/>
        <v>151</v>
      </c>
      <c r="B172" s="12">
        <f t="shared" si="20"/>
        <v>43313</v>
      </c>
      <c r="C172" s="13">
        <f t="shared" si="24"/>
        <v>0</v>
      </c>
      <c r="D172" s="13">
        <f t="shared" si="21"/>
        <v>0</v>
      </c>
      <c r="E172" s="10">
        <f t="shared" si="27"/>
        <v>0</v>
      </c>
      <c r="F172" s="13">
        <f t="shared" si="22"/>
        <v>0</v>
      </c>
      <c r="G172" s="13">
        <f t="shared" si="25"/>
        <v>0</v>
      </c>
    </row>
    <row r="173" spans="1:7" ht="12.75">
      <c r="A173" s="11">
        <f t="shared" si="23"/>
        <v>152</v>
      </c>
      <c r="B173" s="12">
        <f t="shared" si="20"/>
        <v>43344</v>
      </c>
      <c r="C173" s="13">
        <f t="shared" si="24"/>
        <v>0</v>
      </c>
      <c r="D173" s="13">
        <f t="shared" si="21"/>
        <v>0</v>
      </c>
      <c r="E173" s="13">
        <f t="shared" si="27"/>
        <v>0</v>
      </c>
      <c r="F173" s="13">
        <f t="shared" si="22"/>
        <v>0</v>
      </c>
      <c r="G173" s="13">
        <f t="shared" si="25"/>
        <v>0</v>
      </c>
    </row>
    <row r="174" spans="1:7" ht="12.75">
      <c r="A174" s="14">
        <f t="shared" si="23"/>
        <v>153</v>
      </c>
      <c r="B174" s="15">
        <f t="shared" si="20"/>
        <v>43374</v>
      </c>
      <c r="C174" s="16">
        <f t="shared" si="24"/>
        <v>0</v>
      </c>
      <c r="D174" s="16">
        <f t="shared" si="21"/>
        <v>0</v>
      </c>
      <c r="E174" s="16">
        <f t="shared" si="27"/>
        <v>0</v>
      </c>
      <c r="F174" s="16">
        <f t="shared" si="22"/>
        <v>0</v>
      </c>
      <c r="G174" s="16">
        <f t="shared" si="25"/>
        <v>0</v>
      </c>
    </row>
    <row r="175" spans="1:7" ht="12.75">
      <c r="A175" s="8">
        <f t="shared" si="23"/>
        <v>154</v>
      </c>
      <c r="B175" s="9">
        <f t="shared" si="20"/>
        <v>43405</v>
      </c>
      <c r="C175" s="10">
        <f t="shared" si="24"/>
        <v>0</v>
      </c>
      <c r="D175" s="10">
        <f t="shared" si="21"/>
        <v>0</v>
      </c>
      <c r="E175" s="10">
        <f t="shared" si="27"/>
        <v>0</v>
      </c>
      <c r="F175" s="10">
        <f t="shared" si="22"/>
        <v>0</v>
      </c>
      <c r="G175" s="10">
        <f t="shared" si="25"/>
        <v>0</v>
      </c>
    </row>
    <row r="176" spans="1:7" ht="12.75">
      <c r="A176" s="11">
        <f t="shared" si="23"/>
        <v>155</v>
      </c>
      <c r="B176" s="12">
        <f t="shared" si="20"/>
        <v>43435</v>
      </c>
      <c r="C176" s="13">
        <f t="shared" si="24"/>
        <v>0</v>
      </c>
      <c r="D176" s="13">
        <f t="shared" si="21"/>
        <v>0</v>
      </c>
      <c r="E176" s="13">
        <f t="shared" si="27"/>
        <v>0</v>
      </c>
      <c r="F176" s="13">
        <f t="shared" si="22"/>
        <v>0</v>
      </c>
      <c r="G176" s="13">
        <f t="shared" si="25"/>
        <v>0</v>
      </c>
    </row>
    <row r="177" spans="1:7" ht="12.75">
      <c r="A177" s="14">
        <f t="shared" si="23"/>
        <v>156</v>
      </c>
      <c r="B177" s="15">
        <f t="shared" si="20"/>
        <v>43466</v>
      </c>
      <c r="C177" s="16">
        <f t="shared" si="24"/>
        <v>0</v>
      </c>
      <c r="D177" s="16">
        <f t="shared" si="21"/>
        <v>0</v>
      </c>
      <c r="E177" s="16">
        <f t="shared" si="27"/>
        <v>0</v>
      </c>
      <c r="F177" s="16">
        <f t="shared" si="22"/>
        <v>0</v>
      </c>
      <c r="G177" s="16">
        <f t="shared" si="25"/>
        <v>0</v>
      </c>
    </row>
    <row r="178" spans="1:7" ht="12.75">
      <c r="A178" s="11">
        <f t="shared" si="23"/>
        <v>157</v>
      </c>
      <c r="B178" s="12">
        <f t="shared" si="20"/>
        <v>43497</v>
      </c>
      <c r="C178" s="13">
        <f t="shared" si="24"/>
        <v>0</v>
      </c>
      <c r="D178" s="13">
        <f t="shared" si="21"/>
        <v>0</v>
      </c>
      <c r="E178" s="10">
        <f t="shared" si="27"/>
        <v>0</v>
      </c>
      <c r="F178" s="13">
        <f t="shared" si="22"/>
        <v>0</v>
      </c>
      <c r="G178" s="13">
        <f t="shared" si="25"/>
        <v>0</v>
      </c>
    </row>
    <row r="179" spans="1:7" ht="12.75">
      <c r="A179" s="11">
        <f t="shared" si="23"/>
        <v>158</v>
      </c>
      <c r="B179" s="12">
        <f t="shared" si="20"/>
        <v>43525</v>
      </c>
      <c r="C179" s="13">
        <f t="shared" si="24"/>
        <v>0</v>
      </c>
      <c r="D179" s="13">
        <f t="shared" si="21"/>
        <v>0</v>
      </c>
      <c r="E179" s="13">
        <f t="shared" si="27"/>
        <v>0</v>
      </c>
      <c r="F179" s="13">
        <f t="shared" si="22"/>
        <v>0</v>
      </c>
      <c r="G179" s="13">
        <f t="shared" si="25"/>
        <v>0</v>
      </c>
    </row>
    <row r="180" spans="1:7" ht="12.75">
      <c r="A180" s="14">
        <f t="shared" si="23"/>
        <v>159</v>
      </c>
      <c r="B180" s="15">
        <f t="shared" si="20"/>
        <v>43556</v>
      </c>
      <c r="C180" s="16">
        <f t="shared" si="24"/>
        <v>0</v>
      </c>
      <c r="D180" s="16">
        <f t="shared" si="21"/>
        <v>0</v>
      </c>
      <c r="E180" s="16">
        <f t="shared" si="27"/>
        <v>0</v>
      </c>
      <c r="F180" s="16">
        <f t="shared" si="22"/>
        <v>0</v>
      </c>
      <c r="G180" s="16">
        <f t="shared" si="25"/>
        <v>0</v>
      </c>
    </row>
    <row r="181" spans="1:7" ht="12.75">
      <c r="A181" s="11">
        <f t="shared" si="23"/>
        <v>160</v>
      </c>
      <c r="B181" s="12">
        <f t="shared" si="20"/>
        <v>43586</v>
      </c>
      <c r="C181" s="13">
        <f t="shared" si="24"/>
        <v>0</v>
      </c>
      <c r="D181" s="13">
        <f t="shared" si="21"/>
        <v>0</v>
      </c>
      <c r="E181" s="10">
        <f t="shared" si="27"/>
        <v>0</v>
      </c>
      <c r="F181" s="13">
        <f t="shared" si="22"/>
        <v>0</v>
      </c>
      <c r="G181" s="13">
        <f t="shared" si="25"/>
        <v>0</v>
      </c>
    </row>
    <row r="182" spans="1:7" ht="12.75">
      <c r="A182" s="11">
        <f t="shared" si="23"/>
        <v>161</v>
      </c>
      <c r="B182" s="12">
        <f t="shared" si="20"/>
        <v>43617</v>
      </c>
      <c r="C182" s="13">
        <f t="shared" si="24"/>
        <v>0</v>
      </c>
      <c r="D182" s="13">
        <f t="shared" si="21"/>
        <v>0</v>
      </c>
      <c r="E182" s="13">
        <f t="shared" si="27"/>
        <v>0</v>
      </c>
      <c r="F182" s="13">
        <f t="shared" si="22"/>
        <v>0</v>
      </c>
      <c r="G182" s="13">
        <f t="shared" si="25"/>
        <v>0</v>
      </c>
    </row>
    <row r="183" spans="1:7" ht="12.75">
      <c r="A183" s="14">
        <f t="shared" si="23"/>
        <v>162</v>
      </c>
      <c r="B183" s="15">
        <f t="shared" si="20"/>
        <v>43647</v>
      </c>
      <c r="C183" s="16">
        <f t="shared" si="24"/>
        <v>0</v>
      </c>
      <c r="D183" s="16">
        <f t="shared" si="21"/>
        <v>0</v>
      </c>
      <c r="E183" s="16">
        <f t="shared" si="27"/>
        <v>0</v>
      </c>
      <c r="F183" s="16">
        <f t="shared" si="22"/>
        <v>0</v>
      </c>
      <c r="G183" s="16">
        <f t="shared" si="25"/>
        <v>0</v>
      </c>
    </row>
    <row r="184" spans="1:7" ht="12.75">
      <c r="A184" s="8">
        <f t="shared" si="23"/>
        <v>163</v>
      </c>
      <c r="B184" s="9">
        <f t="shared" si="20"/>
        <v>43678</v>
      </c>
      <c r="C184" s="10">
        <f t="shared" si="24"/>
        <v>0</v>
      </c>
      <c r="D184" s="10">
        <f t="shared" si="21"/>
        <v>0</v>
      </c>
      <c r="E184" s="10">
        <f t="shared" si="27"/>
        <v>0</v>
      </c>
      <c r="F184" s="10">
        <f t="shared" si="22"/>
        <v>0</v>
      </c>
      <c r="G184" s="10">
        <f t="shared" si="25"/>
        <v>0</v>
      </c>
    </row>
    <row r="185" spans="1:7" ht="12.75">
      <c r="A185" s="11">
        <f t="shared" si="23"/>
        <v>164</v>
      </c>
      <c r="B185" s="12">
        <f t="shared" si="20"/>
        <v>43709</v>
      </c>
      <c r="C185" s="13">
        <f t="shared" si="24"/>
        <v>0</v>
      </c>
      <c r="D185" s="13">
        <f t="shared" si="21"/>
        <v>0</v>
      </c>
      <c r="E185" s="13">
        <f aca="true" t="shared" si="28" ref="E185:E200">Principal</f>
        <v>0</v>
      </c>
      <c r="F185" s="13">
        <f t="shared" si="22"/>
        <v>0</v>
      </c>
      <c r="G185" s="13">
        <f t="shared" si="25"/>
        <v>0</v>
      </c>
    </row>
    <row r="186" spans="1:7" ht="12.75">
      <c r="A186" s="14">
        <f t="shared" si="23"/>
        <v>165</v>
      </c>
      <c r="B186" s="15">
        <f t="shared" si="20"/>
        <v>43739</v>
      </c>
      <c r="C186" s="16">
        <f t="shared" si="24"/>
        <v>0</v>
      </c>
      <c r="D186" s="16">
        <f t="shared" si="21"/>
        <v>0</v>
      </c>
      <c r="E186" s="16">
        <f t="shared" si="28"/>
        <v>0</v>
      </c>
      <c r="F186" s="16">
        <f t="shared" si="22"/>
        <v>0</v>
      </c>
      <c r="G186" s="16">
        <f t="shared" si="25"/>
        <v>0</v>
      </c>
    </row>
    <row r="187" spans="1:7" ht="12.75">
      <c r="A187" s="11">
        <f t="shared" si="23"/>
        <v>166</v>
      </c>
      <c r="B187" s="12">
        <f t="shared" si="20"/>
        <v>43770</v>
      </c>
      <c r="C187" s="13">
        <f t="shared" si="24"/>
        <v>0</v>
      </c>
      <c r="D187" s="13">
        <f t="shared" si="21"/>
        <v>0</v>
      </c>
      <c r="E187" s="10">
        <f t="shared" si="28"/>
        <v>0</v>
      </c>
      <c r="F187" s="13">
        <f t="shared" si="22"/>
        <v>0</v>
      </c>
      <c r="G187" s="13">
        <f t="shared" si="25"/>
        <v>0</v>
      </c>
    </row>
    <row r="188" spans="1:7" ht="12.75">
      <c r="A188" s="11">
        <f t="shared" si="23"/>
        <v>167</v>
      </c>
      <c r="B188" s="12">
        <f t="shared" si="20"/>
        <v>43800</v>
      </c>
      <c r="C188" s="13">
        <f t="shared" si="24"/>
        <v>0</v>
      </c>
      <c r="D188" s="13">
        <f t="shared" si="21"/>
        <v>0</v>
      </c>
      <c r="E188" s="13">
        <f t="shared" si="28"/>
        <v>0</v>
      </c>
      <c r="F188" s="13">
        <f t="shared" si="22"/>
        <v>0</v>
      </c>
      <c r="G188" s="13">
        <f t="shared" si="25"/>
        <v>0</v>
      </c>
    </row>
    <row r="189" spans="1:7" ht="12.75">
      <c r="A189" s="14">
        <f t="shared" si="23"/>
        <v>168</v>
      </c>
      <c r="B189" s="15">
        <f t="shared" si="20"/>
        <v>43831</v>
      </c>
      <c r="C189" s="16">
        <f t="shared" si="24"/>
        <v>0</v>
      </c>
      <c r="D189" s="16">
        <f t="shared" si="21"/>
        <v>0</v>
      </c>
      <c r="E189" s="16">
        <f t="shared" si="28"/>
        <v>0</v>
      </c>
      <c r="F189" s="16">
        <f t="shared" si="22"/>
        <v>0</v>
      </c>
      <c r="G189" s="16">
        <f t="shared" si="25"/>
        <v>0</v>
      </c>
    </row>
    <row r="190" spans="1:7" ht="12.75">
      <c r="A190" s="11">
        <f t="shared" si="23"/>
        <v>169</v>
      </c>
      <c r="B190" s="12">
        <f t="shared" si="20"/>
        <v>43862</v>
      </c>
      <c r="C190" s="13">
        <f t="shared" si="24"/>
        <v>0</v>
      </c>
      <c r="D190" s="13">
        <f t="shared" si="21"/>
        <v>0</v>
      </c>
      <c r="E190" s="10">
        <f t="shared" si="28"/>
        <v>0</v>
      </c>
      <c r="F190" s="13">
        <f t="shared" si="22"/>
        <v>0</v>
      </c>
      <c r="G190" s="13">
        <f t="shared" si="25"/>
        <v>0</v>
      </c>
    </row>
    <row r="191" spans="1:7" ht="12.75">
      <c r="A191" s="11">
        <f t="shared" si="23"/>
        <v>170</v>
      </c>
      <c r="B191" s="12">
        <f t="shared" si="20"/>
        <v>43891</v>
      </c>
      <c r="C191" s="13">
        <f t="shared" si="24"/>
        <v>0</v>
      </c>
      <c r="D191" s="13">
        <f t="shared" si="21"/>
        <v>0</v>
      </c>
      <c r="E191" s="13">
        <f t="shared" si="28"/>
        <v>0</v>
      </c>
      <c r="F191" s="13">
        <f t="shared" si="22"/>
        <v>0</v>
      </c>
      <c r="G191" s="13">
        <f t="shared" si="25"/>
        <v>0</v>
      </c>
    </row>
    <row r="192" spans="1:7" ht="12.75">
      <c r="A192" s="14">
        <f t="shared" si="23"/>
        <v>171</v>
      </c>
      <c r="B192" s="15">
        <f t="shared" si="20"/>
        <v>43922</v>
      </c>
      <c r="C192" s="16">
        <f t="shared" si="24"/>
        <v>0</v>
      </c>
      <c r="D192" s="16">
        <f t="shared" si="21"/>
        <v>0</v>
      </c>
      <c r="E192" s="16">
        <f t="shared" si="28"/>
        <v>0</v>
      </c>
      <c r="F192" s="16">
        <f t="shared" si="22"/>
        <v>0</v>
      </c>
      <c r="G192" s="16">
        <f t="shared" si="25"/>
        <v>0</v>
      </c>
    </row>
    <row r="193" spans="1:7" ht="12.75">
      <c r="A193" s="8">
        <f t="shared" si="23"/>
        <v>172</v>
      </c>
      <c r="B193" s="9">
        <f t="shared" si="20"/>
        <v>43952</v>
      </c>
      <c r="C193" s="10">
        <f t="shared" si="24"/>
        <v>0</v>
      </c>
      <c r="D193" s="10">
        <f t="shared" si="21"/>
        <v>0</v>
      </c>
      <c r="E193" s="10">
        <f t="shared" si="28"/>
        <v>0</v>
      </c>
      <c r="F193" s="10">
        <f t="shared" si="22"/>
        <v>0</v>
      </c>
      <c r="G193" s="10">
        <f t="shared" si="25"/>
        <v>0</v>
      </c>
    </row>
    <row r="194" spans="1:7" ht="12.75">
      <c r="A194" s="11">
        <f t="shared" si="23"/>
        <v>173</v>
      </c>
      <c r="B194" s="12">
        <f t="shared" si="20"/>
        <v>43983</v>
      </c>
      <c r="C194" s="13">
        <f t="shared" si="24"/>
        <v>0</v>
      </c>
      <c r="D194" s="13">
        <f t="shared" si="21"/>
        <v>0</v>
      </c>
      <c r="E194" s="13">
        <f t="shared" si="28"/>
        <v>0</v>
      </c>
      <c r="F194" s="13">
        <f t="shared" si="22"/>
        <v>0</v>
      </c>
      <c r="G194" s="13">
        <f t="shared" si="25"/>
        <v>0</v>
      </c>
    </row>
    <row r="195" spans="1:7" ht="12.75">
      <c r="A195" s="14">
        <f t="shared" si="23"/>
        <v>174</v>
      </c>
      <c r="B195" s="15">
        <f t="shared" si="20"/>
        <v>44013</v>
      </c>
      <c r="C195" s="16">
        <f t="shared" si="24"/>
        <v>0</v>
      </c>
      <c r="D195" s="16">
        <f t="shared" si="21"/>
        <v>0</v>
      </c>
      <c r="E195" s="16">
        <f t="shared" si="28"/>
        <v>0</v>
      </c>
      <c r="F195" s="16">
        <f t="shared" si="22"/>
        <v>0</v>
      </c>
      <c r="G195" s="16">
        <f t="shared" si="25"/>
        <v>0</v>
      </c>
    </row>
    <row r="196" spans="1:7" ht="12.75">
      <c r="A196" s="11">
        <f t="shared" si="23"/>
        <v>175</v>
      </c>
      <c r="B196" s="12">
        <f t="shared" si="20"/>
        <v>44044</v>
      </c>
      <c r="C196" s="13">
        <f t="shared" si="24"/>
        <v>0</v>
      </c>
      <c r="D196" s="13">
        <f t="shared" si="21"/>
        <v>0</v>
      </c>
      <c r="E196" s="10">
        <f t="shared" si="28"/>
        <v>0</v>
      </c>
      <c r="F196" s="13">
        <f t="shared" si="22"/>
        <v>0</v>
      </c>
      <c r="G196" s="13">
        <f t="shared" si="25"/>
        <v>0</v>
      </c>
    </row>
    <row r="197" spans="1:7" ht="12.75">
      <c r="A197" s="11">
        <f t="shared" si="23"/>
        <v>176</v>
      </c>
      <c r="B197" s="12">
        <f t="shared" si="20"/>
        <v>44075</v>
      </c>
      <c r="C197" s="13">
        <f t="shared" si="24"/>
        <v>0</v>
      </c>
      <c r="D197" s="13">
        <f t="shared" si="21"/>
        <v>0</v>
      </c>
      <c r="E197" s="13">
        <f t="shared" si="28"/>
        <v>0</v>
      </c>
      <c r="F197" s="13">
        <f t="shared" si="22"/>
        <v>0</v>
      </c>
      <c r="G197" s="13">
        <f t="shared" si="25"/>
        <v>0</v>
      </c>
    </row>
    <row r="198" spans="1:7" ht="12.75">
      <c r="A198" s="14">
        <f t="shared" si="23"/>
        <v>177</v>
      </c>
      <c r="B198" s="15">
        <f t="shared" si="20"/>
        <v>44105</v>
      </c>
      <c r="C198" s="16">
        <f t="shared" si="24"/>
        <v>0</v>
      </c>
      <c r="D198" s="16">
        <f t="shared" si="21"/>
        <v>0</v>
      </c>
      <c r="E198" s="16">
        <f t="shared" si="28"/>
        <v>0</v>
      </c>
      <c r="F198" s="16">
        <f t="shared" si="22"/>
        <v>0</v>
      </c>
      <c r="G198" s="16">
        <f t="shared" si="25"/>
        <v>0</v>
      </c>
    </row>
    <row r="199" spans="1:7" ht="12.75">
      <c r="A199" s="11">
        <f t="shared" si="23"/>
        <v>178</v>
      </c>
      <c r="B199" s="12">
        <f t="shared" si="20"/>
        <v>44136</v>
      </c>
      <c r="C199" s="13">
        <f t="shared" si="24"/>
        <v>0</v>
      </c>
      <c r="D199" s="13">
        <f t="shared" si="21"/>
        <v>0</v>
      </c>
      <c r="E199" s="10">
        <f t="shared" si="28"/>
        <v>0</v>
      </c>
      <c r="F199" s="13">
        <f t="shared" si="22"/>
        <v>0</v>
      </c>
      <c r="G199" s="13">
        <f t="shared" si="25"/>
        <v>0</v>
      </c>
    </row>
    <row r="200" spans="1:7" ht="12.75">
      <c r="A200" s="11">
        <f t="shared" si="23"/>
        <v>179</v>
      </c>
      <c r="B200" s="12">
        <f t="shared" si="20"/>
        <v>44166</v>
      </c>
      <c r="C200" s="13">
        <f t="shared" si="24"/>
        <v>0</v>
      </c>
      <c r="D200" s="13">
        <f t="shared" si="21"/>
        <v>0</v>
      </c>
      <c r="E200" s="13">
        <f t="shared" si="28"/>
        <v>0</v>
      </c>
      <c r="F200" s="13">
        <f t="shared" si="22"/>
        <v>0</v>
      </c>
      <c r="G200" s="13">
        <f t="shared" si="25"/>
        <v>0</v>
      </c>
    </row>
    <row r="201" spans="1:7" ht="12.75">
      <c r="A201" s="14">
        <f t="shared" si="23"/>
        <v>180</v>
      </c>
      <c r="B201" s="15">
        <f t="shared" si="20"/>
        <v>44197</v>
      </c>
      <c r="C201" s="16">
        <f t="shared" si="24"/>
        <v>0</v>
      </c>
      <c r="D201" s="16">
        <f t="shared" si="21"/>
        <v>0</v>
      </c>
      <c r="E201" s="16">
        <f aca="true" t="shared" si="29" ref="E201:E216">Principal</f>
        <v>0</v>
      </c>
      <c r="F201" s="16">
        <f t="shared" si="22"/>
        <v>0</v>
      </c>
      <c r="G201" s="16">
        <f t="shared" si="25"/>
        <v>0</v>
      </c>
    </row>
    <row r="202" spans="1:7" ht="12.75">
      <c r="A202" s="8">
        <f t="shared" si="23"/>
      </c>
      <c r="B202" s="9">
        <f t="shared" si="20"/>
      </c>
      <c r="C202" s="10">
        <f t="shared" si="24"/>
      </c>
      <c r="D202" s="10">
        <f t="shared" si="21"/>
      </c>
      <c r="E202" s="10">
        <f t="shared" si="29"/>
      </c>
      <c r="F202" s="10">
        <f t="shared" si="22"/>
      </c>
      <c r="G202" s="10">
        <f t="shared" si="25"/>
      </c>
    </row>
    <row r="203" spans="1:7" ht="12.75">
      <c r="A203" s="11">
        <f t="shared" si="23"/>
      </c>
      <c r="B203" s="12">
        <f t="shared" si="20"/>
      </c>
      <c r="C203" s="13">
        <f t="shared" si="24"/>
      </c>
      <c r="D203" s="13">
        <f t="shared" si="21"/>
      </c>
      <c r="E203" s="13">
        <f t="shared" si="29"/>
      </c>
      <c r="F203" s="13">
        <f t="shared" si="22"/>
      </c>
      <c r="G203" s="13">
        <f t="shared" si="25"/>
      </c>
    </row>
    <row r="204" spans="1:7" ht="12.75">
      <c r="A204" s="14">
        <f t="shared" si="23"/>
      </c>
      <c r="B204" s="15">
        <f t="shared" si="20"/>
      </c>
      <c r="C204" s="16">
        <f t="shared" si="24"/>
      </c>
      <c r="D204" s="16">
        <f t="shared" si="21"/>
      </c>
      <c r="E204" s="16">
        <f t="shared" si="29"/>
      </c>
      <c r="F204" s="16">
        <f t="shared" si="22"/>
      </c>
      <c r="G204" s="16">
        <f t="shared" si="25"/>
      </c>
    </row>
    <row r="205" spans="1:7" ht="12.75">
      <c r="A205" s="11">
        <f t="shared" si="23"/>
      </c>
      <c r="B205" s="12">
        <f t="shared" si="20"/>
      </c>
      <c r="C205" s="13">
        <f t="shared" si="24"/>
      </c>
      <c r="D205" s="13">
        <f t="shared" si="21"/>
      </c>
      <c r="E205" s="10">
        <f t="shared" si="29"/>
      </c>
      <c r="F205" s="13">
        <f t="shared" si="22"/>
      </c>
      <c r="G205" s="13">
        <f t="shared" si="25"/>
      </c>
    </row>
    <row r="206" spans="1:7" ht="12.75">
      <c r="A206" s="11">
        <f t="shared" si="23"/>
      </c>
      <c r="B206" s="12">
        <f t="shared" si="20"/>
      </c>
      <c r="C206" s="13">
        <f t="shared" si="24"/>
      </c>
      <c r="D206" s="13">
        <f t="shared" si="21"/>
      </c>
      <c r="E206" s="13">
        <f t="shared" si="29"/>
      </c>
      <c r="F206" s="13">
        <f t="shared" si="22"/>
      </c>
      <c r="G206" s="13">
        <f t="shared" si="25"/>
      </c>
    </row>
    <row r="207" spans="1:7" ht="12.75">
      <c r="A207" s="14">
        <f t="shared" si="23"/>
      </c>
      <c r="B207" s="15">
        <f t="shared" si="20"/>
      </c>
      <c r="C207" s="16">
        <f t="shared" si="24"/>
      </c>
      <c r="D207" s="16">
        <f t="shared" si="21"/>
      </c>
      <c r="E207" s="16">
        <f t="shared" si="29"/>
      </c>
      <c r="F207" s="16">
        <f t="shared" si="22"/>
      </c>
      <c r="G207" s="16">
        <f t="shared" si="25"/>
      </c>
    </row>
    <row r="208" spans="1:7" ht="12.75">
      <c r="A208" s="11">
        <f t="shared" si="23"/>
      </c>
      <c r="B208" s="12">
        <f t="shared" si="20"/>
      </c>
      <c r="C208" s="13">
        <f t="shared" si="24"/>
      </c>
      <c r="D208" s="13">
        <f t="shared" si="21"/>
      </c>
      <c r="E208" s="10">
        <f t="shared" si="29"/>
      </c>
      <c r="F208" s="13">
        <f t="shared" si="22"/>
      </c>
      <c r="G208" s="13">
        <f t="shared" si="25"/>
      </c>
    </row>
    <row r="209" spans="1:7" ht="12.75">
      <c r="A209" s="11">
        <f t="shared" si="23"/>
      </c>
      <c r="B209" s="12">
        <f t="shared" si="20"/>
      </c>
      <c r="C209" s="13">
        <f t="shared" si="24"/>
      </c>
      <c r="D209" s="13">
        <f t="shared" si="21"/>
      </c>
      <c r="E209" s="13">
        <f t="shared" si="29"/>
      </c>
      <c r="F209" s="13">
        <f t="shared" si="22"/>
      </c>
      <c r="G209" s="13">
        <f t="shared" si="25"/>
      </c>
    </row>
    <row r="210" spans="1:7" ht="12.75">
      <c r="A210" s="14">
        <f t="shared" si="23"/>
      </c>
      <c r="B210" s="15">
        <f t="shared" si="20"/>
      </c>
      <c r="C210" s="16">
        <f t="shared" si="24"/>
      </c>
      <c r="D210" s="16">
        <f t="shared" si="21"/>
      </c>
      <c r="E210" s="16">
        <f t="shared" si="29"/>
      </c>
      <c r="F210" s="16">
        <f t="shared" si="22"/>
      </c>
      <c r="G210" s="16">
        <f t="shared" si="25"/>
      </c>
    </row>
    <row r="211" spans="1:7" ht="12.75">
      <c r="A211" s="8">
        <f t="shared" si="23"/>
      </c>
      <c r="B211" s="9">
        <f t="shared" si="20"/>
      </c>
      <c r="C211" s="10">
        <f t="shared" si="24"/>
      </c>
      <c r="D211" s="10">
        <f t="shared" si="21"/>
      </c>
      <c r="E211" s="10">
        <f t="shared" si="29"/>
      </c>
      <c r="F211" s="10">
        <f t="shared" si="22"/>
      </c>
      <c r="G211" s="10">
        <f t="shared" si="25"/>
      </c>
    </row>
    <row r="212" spans="1:7" ht="12.75">
      <c r="A212" s="11">
        <f t="shared" si="23"/>
      </c>
      <c r="B212" s="12">
        <f t="shared" si="20"/>
      </c>
      <c r="C212" s="13">
        <f t="shared" si="24"/>
      </c>
      <c r="D212" s="13">
        <f t="shared" si="21"/>
      </c>
      <c r="E212" s="13">
        <f t="shared" si="29"/>
      </c>
      <c r="F212" s="13">
        <f t="shared" si="22"/>
      </c>
      <c r="G212" s="13">
        <f t="shared" si="25"/>
      </c>
    </row>
    <row r="213" spans="1:7" ht="12.75">
      <c r="A213" s="14">
        <f t="shared" si="23"/>
      </c>
      <c r="B213" s="15">
        <f t="shared" si="20"/>
      </c>
      <c r="C213" s="16">
        <f t="shared" si="24"/>
      </c>
      <c r="D213" s="16">
        <f t="shared" si="21"/>
      </c>
      <c r="E213" s="16">
        <f t="shared" si="29"/>
      </c>
      <c r="F213" s="16">
        <f t="shared" si="22"/>
      </c>
      <c r="G213" s="16">
        <f t="shared" si="25"/>
      </c>
    </row>
    <row r="214" spans="1:7" ht="12.75">
      <c r="A214" s="11">
        <f t="shared" si="23"/>
      </c>
      <c r="B214" s="12">
        <f aca="true" t="shared" si="30" ref="B214:B283">Show.Date</f>
      </c>
      <c r="C214" s="13">
        <f t="shared" si="24"/>
      </c>
      <c r="D214" s="13">
        <f aca="true" t="shared" si="31" ref="D214:D283">Interest</f>
      </c>
      <c r="E214" s="10">
        <f t="shared" si="29"/>
      </c>
      <c r="F214" s="13">
        <f aca="true" t="shared" si="32" ref="F214:F283">Ending.Balance</f>
      </c>
      <c r="G214" s="13">
        <f t="shared" si="25"/>
      </c>
    </row>
    <row r="215" spans="1:7" ht="12.75">
      <c r="A215" s="11">
        <f aca="true" t="shared" si="33" ref="A215:A283">payment.Num</f>
      </c>
      <c r="B215" s="12">
        <f t="shared" si="30"/>
      </c>
      <c r="C215" s="13">
        <f aca="true" t="shared" si="34" ref="C215:C283">Beg.Bal</f>
      </c>
      <c r="D215" s="13">
        <f t="shared" si="31"/>
      </c>
      <c r="E215" s="13">
        <f t="shared" si="29"/>
      </c>
      <c r="F215" s="13">
        <f t="shared" si="32"/>
      </c>
      <c r="G215" s="13">
        <f aca="true" t="shared" si="35" ref="G215:G283">Cum.Interest</f>
      </c>
    </row>
    <row r="216" spans="1:7" ht="12.75">
      <c r="A216" s="14">
        <f t="shared" si="33"/>
      </c>
      <c r="B216" s="15">
        <f t="shared" si="30"/>
      </c>
      <c r="C216" s="16">
        <f t="shared" si="34"/>
      </c>
      <c r="D216" s="16">
        <f t="shared" si="31"/>
      </c>
      <c r="E216" s="16">
        <f t="shared" si="29"/>
      </c>
      <c r="F216" s="16">
        <f t="shared" si="32"/>
      </c>
      <c r="G216" s="16">
        <f t="shared" si="35"/>
      </c>
    </row>
    <row r="217" spans="1:7" ht="12.75">
      <c r="A217" s="11">
        <f t="shared" si="33"/>
      </c>
      <c r="B217" s="12">
        <f t="shared" si="30"/>
      </c>
      <c r="C217" s="13">
        <f t="shared" si="34"/>
      </c>
      <c r="D217" s="13">
        <f t="shared" si="31"/>
      </c>
      <c r="E217" s="10">
        <f aca="true" t="shared" si="36" ref="E217:E232">Principal</f>
      </c>
      <c r="F217" s="13">
        <f t="shared" si="32"/>
      </c>
      <c r="G217" s="13">
        <f t="shared" si="35"/>
      </c>
    </row>
    <row r="218" spans="1:7" ht="12.75">
      <c r="A218" s="11">
        <f t="shared" si="33"/>
      </c>
      <c r="B218" s="12">
        <f t="shared" si="30"/>
      </c>
      <c r="C218" s="13">
        <f t="shared" si="34"/>
      </c>
      <c r="D218" s="13">
        <f t="shared" si="31"/>
      </c>
      <c r="E218" s="13">
        <f t="shared" si="36"/>
      </c>
      <c r="F218" s="13">
        <f t="shared" si="32"/>
      </c>
      <c r="G218" s="13">
        <f t="shared" si="35"/>
      </c>
    </row>
    <row r="219" spans="1:7" ht="12.75">
      <c r="A219" s="14">
        <f t="shared" si="33"/>
      </c>
      <c r="B219" s="15">
        <f t="shared" si="30"/>
      </c>
      <c r="C219" s="16">
        <f t="shared" si="34"/>
      </c>
      <c r="D219" s="16">
        <f t="shared" si="31"/>
      </c>
      <c r="E219" s="16">
        <f t="shared" si="36"/>
      </c>
      <c r="F219" s="16">
        <f t="shared" si="32"/>
      </c>
      <c r="G219" s="16">
        <f t="shared" si="35"/>
      </c>
    </row>
    <row r="220" spans="1:7" ht="12.75">
      <c r="A220" s="8">
        <f t="shared" si="33"/>
      </c>
      <c r="B220" s="9">
        <f t="shared" si="30"/>
      </c>
      <c r="C220" s="10">
        <f t="shared" si="34"/>
      </c>
      <c r="D220" s="10">
        <f t="shared" si="31"/>
      </c>
      <c r="E220" s="10">
        <f t="shared" si="36"/>
      </c>
      <c r="F220" s="10">
        <f t="shared" si="32"/>
      </c>
      <c r="G220" s="10">
        <f t="shared" si="35"/>
      </c>
    </row>
    <row r="221" spans="1:7" ht="12.75">
      <c r="A221" s="11">
        <f t="shared" si="33"/>
      </c>
      <c r="B221" s="12">
        <f t="shared" si="30"/>
      </c>
      <c r="C221" s="13">
        <f t="shared" si="34"/>
      </c>
      <c r="D221" s="13">
        <f t="shared" si="31"/>
      </c>
      <c r="E221" s="13">
        <f t="shared" si="36"/>
      </c>
      <c r="F221" s="13">
        <f t="shared" si="32"/>
      </c>
      <c r="G221" s="13">
        <f t="shared" si="35"/>
      </c>
    </row>
    <row r="222" spans="1:7" ht="12.75">
      <c r="A222" s="14">
        <f t="shared" si="33"/>
      </c>
      <c r="B222" s="15">
        <f t="shared" si="30"/>
      </c>
      <c r="C222" s="16">
        <f t="shared" si="34"/>
      </c>
      <c r="D222" s="16">
        <f t="shared" si="31"/>
      </c>
      <c r="E222" s="16">
        <f t="shared" si="36"/>
      </c>
      <c r="F222" s="16">
        <f t="shared" si="32"/>
      </c>
      <c r="G222" s="16">
        <f t="shared" si="35"/>
      </c>
    </row>
    <row r="223" spans="1:7" ht="12.75">
      <c r="A223" s="11">
        <f t="shared" si="33"/>
      </c>
      <c r="B223" s="12">
        <f t="shared" si="30"/>
      </c>
      <c r="C223" s="13">
        <f t="shared" si="34"/>
      </c>
      <c r="D223" s="13">
        <f t="shared" si="31"/>
      </c>
      <c r="E223" s="10">
        <f t="shared" si="36"/>
      </c>
      <c r="F223" s="13">
        <f t="shared" si="32"/>
      </c>
      <c r="G223" s="13">
        <f t="shared" si="35"/>
      </c>
    </row>
    <row r="224" spans="1:7" ht="12.75">
      <c r="A224" s="11">
        <f t="shared" si="33"/>
      </c>
      <c r="B224" s="12">
        <f t="shared" si="30"/>
      </c>
      <c r="C224" s="13">
        <f t="shared" si="34"/>
      </c>
      <c r="D224" s="13">
        <f t="shared" si="31"/>
      </c>
      <c r="E224" s="13">
        <f t="shared" si="36"/>
      </c>
      <c r="F224" s="13">
        <f t="shared" si="32"/>
      </c>
      <c r="G224" s="13">
        <f t="shared" si="35"/>
      </c>
    </row>
    <row r="225" spans="1:7" ht="12.75">
      <c r="A225" s="14">
        <f t="shared" si="33"/>
      </c>
      <c r="B225" s="15">
        <f t="shared" si="30"/>
      </c>
      <c r="C225" s="16">
        <f t="shared" si="34"/>
      </c>
      <c r="D225" s="16">
        <f t="shared" si="31"/>
      </c>
      <c r="E225" s="16">
        <f t="shared" si="36"/>
      </c>
      <c r="F225" s="16">
        <f t="shared" si="32"/>
      </c>
      <c r="G225" s="16">
        <f t="shared" si="35"/>
      </c>
    </row>
    <row r="226" spans="1:7" ht="12.75">
      <c r="A226" s="11">
        <f t="shared" si="33"/>
      </c>
      <c r="B226" s="12">
        <f t="shared" si="30"/>
      </c>
      <c r="C226" s="13">
        <f t="shared" si="34"/>
      </c>
      <c r="D226" s="13">
        <f t="shared" si="31"/>
      </c>
      <c r="E226" s="10">
        <f t="shared" si="36"/>
      </c>
      <c r="F226" s="13">
        <f t="shared" si="32"/>
      </c>
      <c r="G226" s="13">
        <f t="shared" si="35"/>
      </c>
    </row>
    <row r="227" spans="1:7" ht="12.75">
      <c r="A227" s="11">
        <f t="shared" si="33"/>
      </c>
      <c r="B227" s="12">
        <f t="shared" si="30"/>
      </c>
      <c r="C227" s="13">
        <f t="shared" si="34"/>
      </c>
      <c r="D227" s="13">
        <f t="shared" si="31"/>
      </c>
      <c r="E227" s="13">
        <f t="shared" si="36"/>
      </c>
      <c r="F227" s="13">
        <f t="shared" si="32"/>
      </c>
      <c r="G227" s="13">
        <f t="shared" si="35"/>
      </c>
    </row>
    <row r="228" spans="1:7" ht="12.75">
      <c r="A228" s="14">
        <f t="shared" si="33"/>
      </c>
      <c r="B228" s="15">
        <f t="shared" si="30"/>
      </c>
      <c r="C228" s="16">
        <f t="shared" si="34"/>
      </c>
      <c r="D228" s="16">
        <f t="shared" si="31"/>
      </c>
      <c r="E228" s="16">
        <f t="shared" si="36"/>
      </c>
      <c r="F228" s="16">
        <f t="shared" si="32"/>
      </c>
      <c r="G228" s="16">
        <f t="shared" si="35"/>
      </c>
    </row>
    <row r="229" spans="1:7" ht="12.75">
      <c r="A229" s="8">
        <f t="shared" si="33"/>
      </c>
      <c r="B229" s="9">
        <f t="shared" si="30"/>
      </c>
      <c r="C229" s="10">
        <f t="shared" si="34"/>
      </c>
      <c r="D229" s="10">
        <f t="shared" si="31"/>
      </c>
      <c r="E229" s="10">
        <f t="shared" si="36"/>
      </c>
      <c r="F229" s="10">
        <f t="shared" si="32"/>
      </c>
      <c r="G229" s="10">
        <f t="shared" si="35"/>
      </c>
    </row>
    <row r="230" spans="1:7" ht="12.75">
      <c r="A230" s="11">
        <f t="shared" si="33"/>
      </c>
      <c r="B230" s="12">
        <f t="shared" si="30"/>
      </c>
      <c r="C230" s="13">
        <f t="shared" si="34"/>
      </c>
      <c r="D230" s="13">
        <f t="shared" si="31"/>
      </c>
      <c r="E230" s="13">
        <f t="shared" si="36"/>
      </c>
      <c r="F230" s="13">
        <f t="shared" si="32"/>
      </c>
      <c r="G230" s="13">
        <f t="shared" si="35"/>
      </c>
    </row>
    <row r="231" spans="1:7" ht="12.75">
      <c r="A231" s="14">
        <f t="shared" si="33"/>
      </c>
      <c r="B231" s="15">
        <f t="shared" si="30"/>
      </c>
      <c r="C231" s="16">
        <f t="shared" si="34"/>
      </c>
      <c r="D231" s="16">
        <f t="shared" si="31"/>
      </c>
      <c r="E231" s="16">
        <f t="shared" si="36"/>
      </c>
      <c r="F231" s="16">
        <f t="shared" si="32"/>
      </c>
      <c r="G231" s="16">
        <f t="shared" si="35"/>
      </c>
    </row>
    <row r="232" spans="1:7" ht="12.75">
      <c r="A232" s="11">
        <f t="shared" si="33"/>
      </c>
      <c r="B232" s="12">
        <f t="shared" si="30"/>
      </c>
      <c r="C232" s="13">
        <f t="shared" si="34"/>
      </c>
      <c r="D232" s="13">
        <f t="shared" si="31"/>
      </c>
      <c r="E232" s="10">
        <f t="shared" si="36"/>
      </c>
      <c r="F232" s="13">
        <f t="shared" si="32"/>
      </c>
      <c r="G232" s="13">
        <f t="shared" si="35"/>
      </c>
    </row>
    <row r="233" spans="1:7" ht="12.75">
      <c r="A233" s="11">
        <f t="shared" si="33"/>
      </c>
      <c r="B233" s="12">
        <f t="shared" si="30"/>
      </c>
      <c r="C233" s="13">
        <f t="shared" si="34"/>
      </c>
      <c r="D233" s="13">
        <f t="shared" si="31"/>
      </c>
      <c r="E233" s="13">
        <f aca="true" t="shared" si="37" ref="E233:E248">Principal</f>
      </c>
      <c r="F233" s="13">
        <f t="shared" si="32"/>
      </c>
      <c r="G233" s="13">
        <f t="shared" si="35"/>
      </c>
    </row>
    <row r="234" spans="1:7" ht="12.75">
      <c r="A234" s="14">
        <f t="shared" si="33"/>
      </c>
      <c r="B234" s="15">
        <f t="shared" si="30"/>
      </c>
      <c r="C234" s="16">
        <f t="shared" si="34"/>
      </c>
      <c r="D234" s="16">
        <f t="shared" si="31"/>
      </c>
      <c r="E234" s="16">
        <f t="shared" si="37"/>
      </c>
      <c r="F234" s="16">
        <f t="shared" si="32"/>
      </c>
      <c r="G234" s="16">
        <f t="shared" si="35"/>
      </c>
    </row>
    <row r="235" spans="1:7" ht="12.75">
      <c r="A235" s="11">
        <f t="shared" si="33"/>
      </c>
      <c r="B235" s="12">
        <f t="shared" si="30"/>
      </c>
      <c r="C235" s="13">
        <f t="shared" si="34"/>
      </c>
      <c r="D235" s="13">
        <f t="shared" si="31"/>
      </c>
      <c r="E235" s="10">
        <f t="shared" si="37"/>
      </c>
      <c r="F235" s="13">
        <f t="shared" si="32"/>
      </c>
      <c r="G235" s="13">
        <f t="shared" si="35"/>
      </c>
    </row>
    <row r="236" spans="1:7" ht="12.75">
      <c r="A236" s="11">
        <f t="shared" si="33"/>
      </c>
      <c r="B236" s="12">
        <f t="shared" si="30"/>
      </c>
      <c r="C236" s="13">
        <f t="shared" si="34"/>
      </c>
      <c r="D236" s="13">
        <f t="shared" si="31"/>
      </c>
      <c r="E236" s="13">
        <f t="shared" si="37"/>
      </c>
      <c r="F236" s="13">
        <f t="shared" si="32"/>
      </c>
      <c r="G236" s="13">
        <f t="shared" si="35"/>
      </c>
    </row>
    <row r="237" spans="1:7" ht="12.75">
      <c r="A237" s="14">
        <f t="shared" si="33"/>
      </c>
      <c r="B237" s="15">
        <f t="shared" si="30"/>
      </c>
      <c r="C237" s="16">
        <f t="shared" si="34"/>
      </c>
      <c r="D237" s="16">
        <f t="shared" si="31"/>
      </c>
      <c r="E237" s="16">
        <f t="shared" si="37"/>
      </c>
      <c r="F237" s="16">
        <f t="shared" si="32"/>
      </c>
      <c r="G237" s="16">
        <f t="shared" si="35"/>
      </c>
    </row>
    <row r="238" spans="1:7" ht="12.75">
      <c r="A238" s="8">
        <f t="shared" si="33"/>
      </c>
      <c r="B238" s="9">
        <f t="shared" si="30"/>
      </c>
      <c r="C238" s="10">
        <f t="shared" si="34"/>
      </c>
      <c r="D238" s="10">
        <f t="shared" si="31"/>
      </c>
      <c r="E238" s="10">
        <f t="shared" si="37"/>
      </c>
      <c r="F238" s="10">
        <f t="shared" si="32"/>
      </c>
      <c r="G238" s="10">
        <f t="shared" si="35"/>
      </c>
    </row>
    <row r="239" spans="1:7" ht="12.75">
      <c r="A239" s="11">
        <f t="shared" si="33"/>
      </c>
      <c r="B239" s="12">
        <f t="shared" si="30"/>
      </c>
      <c r="C239" s="13">
        <f t="shared" si="34"/>
      </c>
      <c r="D239" s="13">
        <f t="shared" si="31"/>
      </c>
      <c r="E239" s="13">
        <f t="shared" si="37"/>
      </c>
      <c r="F239" s="13">
        <f t="shared" si="32"/>
      </c>
      <c r="G239" s="13">
        <f t="shared" si="35"/>
      </c>
    </row>
    <row r="240" spans="1:7" ht="12.75">
      <c r="A240" s="14">
        <f t="shared" si="33"/>
      </c>
      <c r="B240" s="15">
        <f t="shared" si="30"/>
      </c>
      <c r="C240" s="16">
        <f t="shared" si="34"/>
      </c>
      <c r="D240" s="16">
        <f t="shared" si="31"/>
      </c>
      <c r="E240" s="16">
        <f t="shared" si="37"/>
      </c>
      <c r="F240" s="16">
        <f t="shared" si="32"/>
      </c>
      <c r="G240" s="16">
        <f t="shared" si="35"/>
      </c>
    </row>
    <row r="241" spans="1:7" ht="12.75">
      <c r="A241" s="11">
        <f t="shared" si="33"/>
      </c>
      <c r="B241" s="12">
        <f t="shared" si="30"/>
      </c>
      <c r="C241" s="13">
        <f t="shared" si="34"/>
      </c>
      <c r="D241" s="13">
        <f t="shared" si="31"/>
      </c>
      <c r="E241" s="10">
        <f t="shared" si="37"/>
      </c>
      <c r="F241" s="13">
        <f t="shared" si="32"/>
      </c>
      <c r="G241" s="13">
        <f t="shared" si="35"/>
      </c>
    </row>
    <row r="242" spans="1:7" ht="12.75">
      <c r="A242" s="11">
        <f t="shared" si="33"/>
      </c>
      <c r="B242" s="12">
        <f t="shared" si="30"/>
      </c>
      <c r="C242" s="13">
        <f t="shared" si="34"/>
      </c>
      <c r="D242" s="13">
        <f t="shared" si="31"/>
      </c>
      <c r="E242" s="13">
        <f t="shared" si="37"/>
      </c>
      <c r="F242" s="13">
        <f t="shared" si="32"/>
      </c>
      <c r="G242" s="13">
        <f t="shared" si="35"/>
      </c>
    </row>
    <row r="243" spans="1:7" ht="12.75">
      <c r="A243" s="14">
        <f t="shared" si="33"/>
      </c>
      <c r="B243" s="15">
        <f t="shared" si="30"/>
      </c>
      <c r="C243" s="16">
        <f t="shared" si="34"/>
      </c>
      <c r="D243" s="16">
        <f t="shared" si="31"/>
      </c>
      <c r="E243" s="16">
        <f t="shared" si="37"/>
      </c>
      <c r="F243" s="16">
        <f t="shared" si="32"/>
      </c>
      <c r="G243" s="16">
        <f t="shared" si="35"/>
      </c>
    </row>
    <row r="244" spans="1:7" ht="12.75">
      <c r="A244" s="11">
        <f t="shared" si="33"/>
      </c>
      <c r="B244" s="12">
        <f t="shared" si="30"/>
      </c>
      <c r="C244" s="13">
        <f t="shared" si="34"/>
      </c>
      <c r="D244" s="13">
        <f t="shared" si="31"/>
      </c>
      <c r="E244" s="10">
        <f t="shared" si="37"/>
      </c>
      <c r="F244" s="13">
        <f t="shared" si="32"/>
      </c>
      <c r="G244" s="13">
        <f t="shared" si="35"/>
      </c>
    </row>
    <row r="245" spans="1:7" ht="12.75">
      <c r="A245" s="11">
        <f t="shared" si="33"/>
      </c>
      <c r="B245" s="12">
        <f t="shared" si="30"/>
      </c>
      <c r="C245" s="13">
        <f t="shared" si="34"/>
      </c>
      <c r="D245" s="13">
        <f t="shared" si="31"/>
      </c>
      <c r="E245" s="13">
        <f t="shared" si="37"/>
      </c>
      <c r="F245" s="13">
        <f t="shared" si="32"/>
      </c>
      <c r="G245" s="13">
        <f t="shared" si="35"/>
      </c>
    </row>
    <row r="246" spans="1:7" ht="12.75">
      <c r="A246" s="14">
        <f t="shared" si="33"/>
      </c>
      <c r="B246" s="15">
        <f t="shared" si="30"/>
      </c>
      <c r="C246" s="16">
        <f t="shared" si="34"/>
      </c>
      <c r="D246" s="16">
        <f t="shared" si="31"/>
      </c>
      <c r="E246" s="16">
        <f t="shared" si="37"/>
      </c>
      <c r="F246" s="16">
        <f t="shared" si="32"/>
      </c>
      <c r="G246" s="16">
        <f t="shared" si="35"/>
      </c>
    </row>
    <row r="247" spans="1:7" ht="12.75">
      <c r="A247" s="8">
        <f t="shared" si="33"/>
      </c>
      <c r="B247" s="9">
        <f t="shared" si="30"/>
      </c>
      <c r="C247" s="10">
        <f t="shared" si="34"/>
      </c>
      <c r="D247" s="10">
        <f t="shared" si="31"/>
      </c>
      <c r="E247" s="10">
        <f t="shared" si="37"/>
      </c>
      <c r="F247" s="10">
        <f t="shared" si="32"/>
      </c>
      <c r="G247" s="10">
        <f t="shared" si="35"/>
      </c>
    </row>
    <row r="248" spans="1:7" ht="12.75">
      <c r="A248" s="11">
        <f t="shared" si="33"/>
      </c>
      <c r="B248" s="12">
        <f t="shared" si="30"/>
      </c>
      <c r="C248" s="13">
        <f t="shared" si="34"/>
      </c>
      <c r="D248" s="13">
        <f t="shared" si="31"/>
      </c>
      <c r="E248" s="13">
        <f t="shared" si="37"/>
      </c>
      <c r="F248" s="13">
        <f t="shared" si="32"/>
      </c>
      <c r="G248" s="13">
        <f t="shared" si="35"/>
      </c>
    </row>
    <row r="249" spans="1:7" ht="12.75">
      <c r="A249" s="14">
        <f t="shared" si="33"/>
      </c>
      <c r="B249" s="15">
        <f t="shared" si="30"/>
      </c>
      <c r="C249" s="16">
        <f t="shared" si="34"/>
      </c>
      <c r="D249" s="16">
        <f t="shared" si="31"/>
      </c>
      <c r="E249" s="16">
        <f aca="true" t="shared" si="38" ref="E249:E264">Principal</f>
      </c>
      <c r="F249" s="16">
        <f t="shared" si="32"/>
      </c>
      <c r="G249" s="16">
        <f t="shared" si="35"/>
      </c>
    </row>
    <row r="250" spans="1:7" ht="12.75">
      <c r="A250" s="11">
        <f t="shared" si="33"/>
      </c>
      <c r="B250" s="12">
        <f t="shared" si="30"/>
      </c>
      <c r="C250" s="13">
        <f t="shared" si="34"/>
      </c>
      <c r="D250" s="13">
        <f t="shared" si="31"/>
      </c>
      <c r="E250" s="10">
        <f t="shared" si="38"/>
      </c>
      <c r="F250" s="13">
        <f t="shared" si="32"/>
      </c>
      <c r="G250" s="13">
        <f t="shared" si="35"/>
      </c>
    </row>
    <row r="251" spans="1:7" ht="12.75">
      <c r="A251" s="11">
        <f t="shared" si="33"/>
      </c>
      <c r="B251" s="12">
        <f t="shared" si="30"/>
      </c>
      <c r="C251" s="13">
        <f t="shared" si="34"/>
      </c>
      <c r="D251" s="13">
        <f t="shared" si="31"/>
      </c>
      <c r="E251" s="13">
        <f t="shared" si="38"/>
      </c>
      <c r="F251" s="13">
        <f t="shared" si="32"/>
      </c>
      <c r="G251" s="13">
        <f t="shared" si="35"/>
      </c>
    </row>
    <row r="252" spans="1:7" ht="12.75">
      <c r="A252" s="14">
        <f t="shared" si="33"/>
      </c>
      <c r="B252" s="15">
        <f t="shared" si="30"/>
      </c>
      <c r="C252" s="16">
        <f t="shared" si="34"/>
      </c>
      <c r="D252" s="16">
        <f t="shared" si="31"/>
      </c>
      <c r="E252" s="16">
        <f t="shared" si="38"/>
      </c>
      <c r="F252" s="16">
        <f t="shared" si="32"/>
      </c>
      <c r="G252" s="16">
        <f t="shared" si="35"/>
      </c>
    </row>
    <row r="253" spans="1:7" ht="12.75">
      <c r="A253" s="11">
        <f t="shared" si="33"/>
      </c>
      <c r="B253" s="12">
        <f t="shared" si="30"/>
      </c>
      <c r="C253" s="13">
        <f t="shared" si="34"/>
      </c>
      <c r="D253" s="13">
        <f t="shared" si="31"/>
      </c>
      <c r="E253" s="10">
        <f t="shared" si="38"/>
      </c>
      <c r="F253" s="13">
        <f t="shared" si="32"/>
      </c>
      <c r="G253" s="13">
        <f t="shared" si="35"/>
      </c>
    </row>
    <row r="254" spans="1:7" ht="12.75">
      <c r="A254" s="11">
        <f t="shared" si="33"/>
      </c>
      <c r="B254" s="12">
        <f t="shared" si="30"/>
      </c>
      <c r="C254" s="13">
        <f t="shared" si="34"/>
      </c>
      <c r="D254" s="13">
        <f t="shared" si="31"/>
      </c>
      <c r="E254" s="13">
        <f t="shared" si="38"/>
      </c>
      <c r="F254" s="13">
        <f t="shared" si="32"/>
      </c>
      <c r="G254" s="13">
        <f t="shared" si="35"/>
      </c>
    </row>
    <row r="255" spans="1:7" ht="12.75">
      <c r="A255" s="14">
        <f t="shared" si="33"/>
      </c>
      <c r="B255" s="15">
        <f t="shared" si="30"/>
      </c>
      <c r="C255" s="16">
        <f t="shared" si="34"/>
      </c>
      <c r="D255" s="16">
        <f t="shared" si="31"/>
      </c>
      <c r="E255" s="16">
        <f t="shared" si="38"/>
      </c>
      <c r="F255" s="16">
        <f t="shared" si="32"/>
      </c>
      <c r="G255" s="16">
        <f t="shared" si="35"/>
      </c>
    </row>
    <row r="256" spans="1:7" ht="12.75">
      <c r="A256" s="8">
        <f t="shared" si="33"/>
      </c>
      <c r="B256" s="9">
        <f t="shared" si="30"/>
      </c>
      <c r="C256" s="10">
        <f t="shared" si="34"/>
      </c>
      <c r="D256" s="10">
        <f t="shared" si="31"/>
      </c>
      <c r="E256" s="10">
        <f t="shared" si="38"/>
      </c>
      <c r="F256" s="10">
        <f t="shared" si="32"/>
      </c>
      <c r="G256" s="10">
        <f t="shared" si="35"/>
      </c>
    </row>
    <row r="257" spans="1:7" ht="12.75">
      <c r="A257" s="11">
        <f t="shared" si="33"/>
      </c>
      <c r="B257" s="12">
        <f t="shared" si="30"/>
      </c>
      <c r="C257" s="13">
        <f t="shared" si="34"/>
      </c>
      <c r="D257" s="13">
        <f t="shared" si="31"/>
      </c>
      <c r="E257" s="13">
        <f t="shared" si="38"/>
      </c>
      <c r="F257" s="13">
        <f t="shared" si="32"/>
      </c>
      <c r="G257" s="13">
        <f t="shared" si="35"/>
      </c>
    </row>
    <row r="258" spans="1:7" ht="12.75">
      <c r="A258" s="14">
        <f t="shared" si="33"/>
      </c>
      <c r="B258" s="15">
        <f t="shared" si="30"/>
      </c>
      <c r="C258" s="16">
        <f t="shared" si="34"/>
      </c>
      <c r="D258" s="16">
        <f t="shared" si="31"/>
      </c>
      <c r="E258" s="16">
        <f t="shared" si="38"/>
      </c>
      <c r="F258" s="16">
        <f t="shared" si="32"/>
      </c>
      <c r="G258" s="16">
        <f t="shared" si="35"/>
      </c>
    </row>
    <row r="259" spans="1:7" ht="12.75">
      <c r="A259" s="11">
        <f t="shared" si="33"/>
      </c>
      <c r="B259" s="12">
        <f t="shared" si="30"/>
      </c>
      <c r="C259" s="13">
        <f t="shared" si="34"/>
      </c>
      <c r="D259" s="13">
        <f t="shared" si="31"/>
      </c>
      <c r="E259" s="10">
        <f t="shared" si="38"/>
      </c>
      <c r="F259" s="13">
        <f t="shared" si="32"/>
      </c>
      <c r="G259" s="13">
        <f t="shared" si="35"/>
      </c>
    </row>
    <row r="260" spans="1:7" ht="12.75">
      <c r="A260" s="11">
        <f t="shared" si="33"/>
      </c>
      <c r="B260" s="12">
        <f t="shared" si="30"/>
      </c>
      <c r="C260" s="13">
        <f t="shared" si="34"/>
      </c>
      <c r="D260" s="13">
        <f t="shared" si="31"/>
      </c>
      <c r="E260" s="13">
        <f t="shared" si="38"/>
      </c>
      <c r="F260" s="13">
        <f t="shared" si="32"/>
      </c>
      <c r="G260" s="13">
        <f t="shared" si="35"/>
      </c>
    </row>
    <row r="261" spans="1:7" ht="12.75">
      <c r="A261" s="14">
        <f t="shared" si="33"/>
      </c>
      <c r="B261" s="15">
        <f t="shared" si="30"/>
      </c>
      <c r="C261" s="16">
        <f t="shared" si="34"/>
      </c>
      <c r="D261" s="16">
        <f t="shared" si="31"/>
      </c>
      <c r="E261" s="16">
        <f t="shared" si="38"/>
      </c>
      <c r="F261" s="16">
        <f t="shared" si="32"/>
      </c>
      <c r="G261" s="16">
        <f t="shared" si="35"/>
      </c>
    </row>
    <row r="262" spans="1:7" ht="12.75">
      <c r="A262" s="11">
        <f t="shared" si="33"/>
      </c>
      <c r="B262" s="12">
        <f t="shared" si="30"/>
      </c>
      <c r="C262" s="13">
        <f t="shared" si="34"/>
      </c>
      <c r="D262" s="13">
        <f t="shared" si="31"/>
      </c>
      <c r="E262" s="10">
        <f t="shared" si="38"/>
      </c>
      <c r="F262" s="13">
        <f t="shared" si="32"/>
      </c>
      <c r="G262" s="13">
        <f t="shared" si="35"/>
      </c>
    </row>
    <row r="263" spans="1:7" ht="12.75">
      <c r="A263" s="11">
        <f t="shared" si="33"/>
      </c>
      <c r="B263" s="12">
        <f t="shared" si="30"/>
      </c>
      <c r="C263" s="13">
        <f t="shared" si="34"/>
      </c>
      <c r="D263" s="13">
        <f t="shared" si="31"/>
      </c>
      <c r="E263" s="13">
        <f t="shared" si="38"/>
      </c>
      <c r="F263" s="13">
        <f t="shared" si="32"/>
      </c>
      <c r="G263" s="13">
        <f t="shared" si="35"/>
      </c>
    </row>
    <row r="264" spans="1:7" ht="12.75">
      <c r="A264" s="14">
        <f t="shared" si="33"/>
      </c>
      <c r="B264" s="15">
        <f t="shared" si="30"/>
      </c>
      <c r="C264" s="16">
        <f t="shared" si="34"/>
      </c>
      <c r="D264" s="16">
        <f t="shared" si="31"/>
      </c>
      <c r="E264" s="16">
        <f t="shared" si="38"/>
      </c>
      <c r="F264" s="16">
        <f t="shared" si="32"/>
      </c>
      <c r="G264" s="16">
        <f t="shared" si="35"/>
      </c>
    </row>
    <row r="265" spans="1:7" ht="12.75">
      <c r="A265" s="8">
        <f t="shared" si="33"/>
      </c>
      <c r="B265" s="9">
        <f t="shared" si="30"/>
      </c>
      <c r="C265" s="10">
        <f t="shared" si="34"/>
      </c>
      <c r="D265" s="10">
        <f t="shared" si="31"/>
      </c>
      <c r="E265" s="10">
        <f aca="true" t="shared" si="39" ref="E265:E280">Principal</f>
      </c>
      <c r="F265" s="10">
        <f t="shared" si="32"/>
      </c>
      <c r="G265" s="10">
        <f t="shared" si="35"/>
      </c>
    </row>
    <row r="266" spans="1:7" ht="12.75">
      <c r="A266" s="11">
        <f t="shared" si="33"/>
      </c>
      <c r="B266" s="12">
        <f t="shared" si="30"/>
      </c>
      <c r="C266" s="13">
        <f t="shared" si="34"/>
      </c>
      <c r="D266" s="13">
        <f t="shared" si="31"/>
      </c>
      <c r="E266" s="13">
        <f t="shared" si="39"/>
      </c>
      <c r="F266" s="13">
        <f t="shared" si="32"/>
      </c>
      <c r="G266" s="13">
        <f t="shared" si="35"/>
      </c>
    </row>
    <row r="267" spans="1:7" ht="12.75">
      <c r="A267" s="14">
        <f t="shared" si="33"/>
      </c>
      <c r="B267" s="15">
        <f t="shared" si="30"/>
      </c>
      <c r="C267" s="16">
        <f t="shared" si="34"/>
      </c>
      <c r="D267" s="16">
        <f t="shared" si="31"/>
      </c>
      <c r="E267" s="16">
        <f t="shared" si="39"/>
      </c>
      <c r="F267" s="16">
        <f t="shared" si="32"/>
      </c>
      <c r="G267" s="16">
        <f t="shared" si="35"/>
      </c>
    </row>
    <row r="268" spans="1:7" ht="12.75">
      <c r="A268" s="11">
        <f t="shared" si="33"/>
      </c>
      <c r="B268" s="12">
        <f t="shared" si="30"/>
      </c>
      <c r="C268" s="13">
        <f t="shared" si="34"/>
      </c>
      <c r="D268" s="13">
        <f t="shared" si="31"/>
      </c>
      <c r="E268" s="10">
        <f t="shared" si="39"/>
      </c>
      <c r="F268" s="13">
        <f t="shared" si="32"/>
      </c>
      <c r="G268" s="13">
        <f t="shared" si="35"/>
      </c>
    </row>
    <row r="269" spans="1:7" ht="12.75">
      <c r="A269" s="11">
        <f t="shared" si="33"/>
      </c>
      <c r="B269" s="12">
        <f t="shared" si="30"/>
      </c>
      <c r="C269" s="13">
        <f t="shared" si="34"/>
      </c>
      <c r="D269" s="13">
        <f t="shared" si="31"/>
      </c>
      <c r="E269" s="13">
        <f t="shared" si="39"/>
      </c>
      <c r="F269" s="13">
        <f t="shared" si="32"/>
      </c>
      <c r="G269" s="13">
        <f t="shared" si="35"/>
      </c>
    </row>
    <row r="270" spans="1:7" ht="12.75">
      <c r="A270" s="14">
        <f t="shared" si="33"/>
      </c>
      <c r="B270" s="15">
        <f t="shared" si="30"/>
      </c>
      <c r="C270" s="16">
        <f t="shared" si="34"/>
      </c>
      <c r="D270" s="16">
        <f t="shared" si="31"/>
      </c>
      <c r="E270" s="16">
        <f t="shared" si="39"/>
      </c>
      <c r="F270" s="16">
        <f t="shared" si="32"/>
      </c>
      <c r="G270" s="16">
        <f t="shared" si="35"/>
      </c>
    </row>
    <row r="271" spans="1:7" ht="12.75">
      <c r="A271" s="11">
        <f t="shared" si="33"/>
      </c>
      <c r="B271" s="12">
        <f t="shared" si="30"/>
      </c>
      <c r="C271" s="13">
        <f t="shared" si="34"/>
      </c>
      <c r="D271" s="13">
        <f t="shared" si="31"/>
      </c>
      <c r="E271" s="10">
        <f t="shared" si="39"/>
      </c>
      <c r="F271" s="13">
        <f t="shared" si="32"/>
      </c>
      <c r="G271" s="13">
        <f t="shared" si="35"/>
      </c>
    </row>
    <row r="272" spans="1:7" ht="12.75">
      <c r="A272" s="11">
        <f t="shared" si="33"/>
      </c>
      <c r="B272" s="12">
        <f t="shared" si="30"/>
      </c>
      <c r="C272" s="13">
        <f t="shared" si="34"/>
      </c>
      <c r="D272" s="13">
        <f t="shared" si="31"/>
      </c>
      <c r="E272" s="13">
        <f t="shared" si="39"/>
      </c>
      <c r="F272" s="13">
        <f t="shared" si="32"/>
      </c>
      <c r="G272" s="13">
        <f t="shared" si="35"/>
      </c>
    </row>
    <row r="273" spans="1:7" ht="12.75">
      <c r="A273" s="14">
        <f t="shared" si="33"/>
      </c>
      <c r="B273" s="15">
        <f t="shared" si="30"/>
      </c>
      <c r="C273" s="16">
        <f t="shared" si="34"/>
      </c>
      <c r="D273" s="16">
        <f t="shared" si="31"/>
      </c>
      <c r="E273" s="16">
        <f t="shared" si="39"/>
      </c>
      <c r="F273" s="16">
        <f t="shared" si="32"/>
      </c>
      <c r="G273" s="16">
        <f t="shared" si="35"/>
      </c>
    </row>
    <row r="274" spans="1:7" ht="12.75">
      <c r="A274" s="8">
        <f t="shared" si="33"/>
      </c>
      <c r="B274" s="9">
        <f t="shared" si="30"/>
      </c>
      <c r="C274" s="10">
        <f t="shared" si="34"/>
      </c>
      <c r="D274" s="10">
        <f t="shared" si="31"/>
      </c>
      <c r="E274" s="10">
        <f t="shared" si="39"/>
      </c>
      <c r="F274" s="10">
        <f t="shared" si="32"/>
      </c>
      <c r="G274" s="10">
        <f t="shared" si="35"/>
      </c>
    </row>
    <row r="275" spans="1:7" ht="12.75">
      <c r="A275" s="11">
        <f t="shared" si="33"/>
      </c>
      <c r="B275" s="12">
        <f t="shared" si="30"/>
      </c>
      <c r="C275" s="13">
        <f t="shared" si="34"/>
      </c>
      <c r="D275" s="13">
        <f t="shared" si="31"/>
      </c>
      <c r="E275" s="13">
        <f t="shared" si="39"/>
      </c>
      <c r="F275" s="13">
        <f t="shared" si="32"/>
      </c>
      <c r="G275" s="13">
        <f t="shared" si="35"/>
      </c>
    </row>
    <row r="276" spans="1:7" ht="12.75">
      <c r="A276" s="14">
        <f t="shared" si="33"/>
      </c>
      <c r="B276" s="15">
        <f t="shared" si="30"/>
      </c>
      <c r="C276" s="16">
        <f t="shared" si="34"/>
      </c>
      <c r="D276" s="16">
        <f t="shared" si="31"/>
      </c>
      <c r="E276" s="16">
        <f t="shared" si="39"/>
      </c>
      <c r="F276" s="16">
        <f t="shared" si="32"/>
      </c>
      <c r="G276" s="16">
        <f t="shared" si="35"/>
      </c>
    </row>
    <row r="277" spans="1:7" ht="12.75">
      <c r="A277" s="11">
        <f t="shared" si="33"/>
      </c>
      <c r="B277" s="12">
        <f t="shared" si="30"/>
      </c>
      <c r="C277" s="13">
        <f t="shared" si="34"/>
      </c>
      <c r="D277" s="13">
        <f t="shared" si="31"/>
      </c>
      <c r="E277" s="10">
        <f t="shared" si="39"/>
      </c>
      <c r="F277" s="13">
        <f t="shared" si="32"/>
      </c>
      <c r="G277" s="13">
        <f t="shared" si="35"/>
      </c>
    </row>
    <row r="278" spans="1:7" ht="12.75">
      <c r="A278" s="11">
        <f t="shared" si="33"/>
      </c>
      <c r="B278" s="12">
        <f t="shared" si="30"/>
      </c>
      <c r="C278" s="13">
        <f t="shared" si="34"/>
      </c>
      <c r="D278" s="13">
        <f t="shared" si="31"/>
      </c>
      <c r="E278" s="13">
        <f t="shared" si="39"/>
      </c>
      <c r="F278" s="13">
        <f t="shared" si="32"/>
      </c>
      <c r="G278" s="13">
        <f t="shared" si="35"/>
      </c>
    </row>
    <row r="279" spans="1:7" ht="12.75">
      <c r="A279" s="14">
        <f t="shared" si="33"/>
      </c>
      <c r="B279" s="15">
        <f t="shared" si="30"/>
      </c>
      <c r="C279" s="16">
        <f t="shared" si="34"/>
      </c>
      <c r="D279" s="16">
        <f t="shared" si="31"/>
      </c>
      <c r="E279" s="16">
        <f t="shared" si="39"/>
      </c>
      <c r="F279" s="16">
        <f t="shared" si="32"/>
      </c>
      <c r="G279" s="16">
        <f t="shared" si="35"/>
      </c>
    </row>
    <row r="280" spans="1:7" ht="12.75">
      <c r="A280" s="11">
        <f t="shared" si="33"/>
      </c>
      <c r="B280" s="12">
        <f t="shared" si="30"/>
      </c>
      <c r="C280" s="13">
        <f t="shared" si="34"/>
      </c>
      <c r="D280" s="13">
        <f t="shared" si="31"/>
      </c>
      <c r="E280" s="10">
        <f t="shared" si="39"/>
      </c>
      <c r="F280" s="13">
        <f t="shared" si="32"/>
      </c>
      <c r="G280" s="13">
        <f t="shared" si="35"/>
      </c>
    </row>
    <row r="281" spans="1:7" ht="12.75">
      <c r="A281" s="11">
        <f t="shared" si="33"/>
      </c>
      <c r="B281" s="12">
        <f t="shared" si="30"/>
      </c>
      <c r="C281" s="13">
        <f t="shared" si="34"/>
      </c>
      <c r="D281" s="13">
        <f t="shared" si="31"/>
      </c>
      <c r="E281" s="13">
        <f aca="true" t="shared" si="40" ref="E281:E296">Principal</f>
      </c>
      <c r="F281" s="13">
        <f t="shared" si="32"/>
      </c>
      <c r="G281" s="13">
        <f t="shared" si="35"/>
      </c>
    </row>
    <row r="282" spans="1:7" ht="12.75">
      <c r="A282" s="14">
        <f t="shared" si="33"/>
      </c>
      <c r="B282" s="15">
        <f t="shared" si="30"/>
      </c>
      <c r="C282" s="16">
        <f t="shared" si="34"/>
      </c>
      <c r="D282" s="16">
        <f t="shared" si="31"/>
      </c>
      <c r="E282" s="16">
        <f t="shared" si="40"/>
      </c>
      <c r="F282" s="16">
        <f t="shared" si="32"/>
      </c>
      <c r="G282" s="16">
        <f t="shared" si="35"/>
      </c>
    </row>
    <row r="283" spans="1:7" ht="12.75">
      <c r="A283" s="8">
        <f t="shared" si="33"/>
      </c>
      <c r="B283" s="9">
        <f t="shared" si="30"/>
      </c>
      <c r="C283" s="10">
        <f t="shared" si="34"/>
      </c>
      <c r="D283" s="10">
        <f t="shared" si="31"/>
      </c>
      <c r="E283" s="10">
        <f t="shared" si="40"/>
      </c>
      <c r="F283" s="10">
        <f t="shared" si="32"/>
      </c>
      <c r="G283" s="10">
        <f t="shared" si="35"/>
      </c>
    </row>
    <row r="284" spans="1:7" ht="12.75">
      <c r="A284" s="11">
        <f aca="true" t="shared" si="41" ref="A284:A299">payment.Num</f>
      </c>
      <c r="B284" s="12">
        <f aca="true" t="shared" si="42" ref="B284:B299">Show.Date</f>
      </c>
      <c r="C284" s="13">
        <f aca="true" t="shared" si="43" ref="C284:C299">Beg.Bal</f>
      </c>
      <c r="D284" s="13">
        <f aca="true" t="shared" si="44" ref="D284:D299">Interest</f>
      </c>
      <c r="E284" s="13">
        <f t="shared" si="40"/>
      </c>
      <c r="F284" s="13">
        <f aca="true" t="shared" si="45" ref="F284:F299">Ending.Balance</f>
      </c>
      <c r="G284" s="13">
        <f aca="true" t="shared" si="46" ref="G284:G299">Cum.Interest</f>
      </c>
    </row>
    <row r="285" spans="1:7" ht="12.75">
      <c r="A285" s="14">
        <f t="shared" si="41"/>
      </c>
      <c r="B285" s="15">
        <f t="shared" si="42"/>
      </c>
      <c r="C285" s="16">
        <f t="shared" si="43"/>
      </c>
      <c r="D285" s="16">
        <f t="shared" si="44"/>
      </c>
      <c r="E285" s="16">
        <f t="shared" si="40"/>
      </c>
      <c r="F285" s="16">
        <f t="shared" si="45"/>
      </c>
      <c r="G285" s="16">
        <f t="shared" si="46"/>
      </c>
    </row>
    <row r="286" spans="1:7" ht="12.75">
      <c r="A286" s="11">
        <f t="shared" si="41"/>
      </c>
      <c r="B286" s="12">
        <f t="shared" si="42"/>
      </c>
      <c r="C286" s="13">
        <f t="shared" si="43"/>
      </c>
      <c r="D286" s="13">
        <f t="shared" si="44"/>
      </c>
      <c r="E286" s="10">
        <f t="shared" si="40"/>
      </c>
      <c r="F286" s="13">
        <f t="shared" si="45"/>
      </c>
      <c r="G286" s="13">
        <f t="shared" si="46"/>
      </c>
    </row>
    <row r="287" spans="1:7" ht="12.75">
      <c r="A287" s="11">
        <f t="shared" si="41"/>
      </c>
      <c r="B287" s="12">
        <f t="shared" si="42"/>
      </c>
      <c r="C287" s="13">
        <f t="shared" si="43"/>
      </c>
      <c r="D287" s="13">
        <f t="shared" si="44"/>
      </c>
      <c r="E287" s="13">
        <f t="shared" si="40"/>
      </c>
      <c r="F287" s="13">
        <f t="shared" si="45"/>
      </c>
      <c r="G287" s="13">
        <f t="shared" si="46"/>
      </c>
    </row>
    <row r="288" spans="1:7" ht="12.75">
      <c r="A288" s="14">
        <f t="shared" si="41"/>
      </c>
      <c r="B288" s="15">
        <f t="shared" si="42"/>
      </c>
      <c r="C288" s="16">
        <f t="shared" si="43"/>
      </c>
      <c r="D288" s="16">
        <f t="shared" si="44"/>
      </c>
      <c r="E288" s="16">
        <f t="shared" si="40"/>
      </c>
      <c r="F288" s="16">
        <f t="shared" si="45"/>
      </c>
      <c r="G288" s="16">
        <f t="shared" si="46"/>
      </c>
    </row>
    <row r="289" spans="1:7" ht="12.75">
      <c r="A289" s="11">
        <f t="shared" si="41"/>
      </c>
      <c r="B289" s="12">
        <f t="shared" si="42"/>
      </c>
      <c r="C289" s="13">
        <f t="shared" si="43"/>
      </c>
      <c r="D289" s="13">
        <f t="shared" si="44"/>
      </c>
      <c r="E289" s="10">
        <f t="shared" si="40"/>
      </c>
      <c r="F289" s="13">
        <f t="shared" si="45"/>
      </c>
      <c r="G289" s="13">
        <f t="shared" si="46"/>
      </c>
    </row>
    <row r="290" spans="1:7" ht="12.75">
      <c r="A290" s="11">
        <f t="shared" si="41"/>
      </c>
      <c r="B290" s="12">
        <f t="shared" si="42"/>
      </c>
      <c r="C290" s="13">
        <f t="shared" si="43"/>
      </c>
      <c r="D290" s="13">
        <f t="shared" si="44"/>
      </c>
      <c r="E290" s="13">
        <f t="shared" si="40"/>
      </c>
      <c r="F290" s="13">
        <f t="shared" si="45"/>
      </c>
      <c r="G290" s="13">
        <f t="shared" si="46"/>
      </c>
    </row>
    <row r="291" spans="1:7" ht="12.75">
      <c r="A291" s="14">
        <f t="shared" si="41"/>
      </c>
      <c r="B291" s="15">
        <f t="shared" si="42"/>
      </c>
      <c r="C291" s="16">
        <f t="shared" si="43"/>
      </c>
      <c r="D291" s="16">
        <f t="shared" si="44"/>
      </c>
      <c r="E291" s="16">
        <f t="shared" si="40"/>
      </c>
      <c r="F291" s="16">
        <f t="shared" si="45"/>
      </c>
      <c r="G291" s="16">
        <f t="shared" si="46"/>
      </c>
    </row>
    <row r="292" spans="1:7" ht="12.75">
      <c r="A292" s="8">
        <f t="shared" si="41"/>
      </c>
      <c r="B292" s="9">
        <f t="shared" si="42"/>
      </c>
      <c r="C292" s="10">
        <f t="shared" si="43"/>
      </c>
      <c r="D292" s="10">
        <f t="shared" si="44"/>
      </c>
      <c r="E292" s="10">
        <f t="shared" si="40"/>
      </c>
      <c r="F292" s="10">
        <f t="shared" si="45"/>
      </c>
      <c r="G292" s="10">
        <f t="shared" si="46"/>
      </c>
    </row>
    <row r="293" spans="1:7" ht="12.75">
      <c r="A293" s="11">
        <f t="shared" si="41"/>
      </c>
      <c r="B293" s="12">
        <f t="shared" si="42"/>
      </c>
      <c r="C293" s="13">
        <f t="shared" si="43"/>
      </c>
      <c r="D293" s="13">
        <f t="shared" si="44"/>
      </c>
      <c r="E293" s="13">
        <f t="shared" si="40"/>
      </c>
      <c r="F293" s="13">
        <f t="shared" si="45"/>
      </c>
      <c r="G293" s="13">
        <f t="shared" si="46"/>
      </c>
    </row>
    <row r="294" spans="1:7" ht="12.75">
      <c r="A294" s="14">
        <f t="shared" si="41"/>
      </c>
      <c r="B294" s="15">
        <f t="shared" si="42"/>
      </c>
      <c r="C294" s="16">
        <f t="shared" si="43"/>
      </c>
      <c r="D294" s="16">
        <f t="shared" si="44"/>
      </c>
      <c r="E294" s="16">
        <f t="shared" si="40"/>
      </c>
      <c r="F294" s="16">
        <f t="shared" si="45"/>
      </c>
      <c r="G294" s="16">
        <f t="shared" si="46"/>
      </c>
    </row>
    <row r="295" spans="1:7" ht="12.75">
      <c r="A295" s="11">
        <f t="shared" si="41"/>
      </c>
      <c r="B295" s="12">
        <f t="shared" si="42"/>
      </c>
      <c r="C295" s="13">
        <f t="shared" si="43"/>
      </c>
      <c r="D295" s="13">
        <f t="shared" si="44"/>
      </c>
      <c r="E295" s="10">
        <f t="shared" si="40"/>
      </c>
      <c r="F295" s="13">
        <f t="shared" si="45"/>
      </c>
      <c r="G295" s="13">
        <f t="shared" si="46"/>
      </c>
    </row>
    <row r="296" spans="1:7" ht="12.75">
      <c r="A296" s="11">
        <f t="shared" si="41"/>
      </c>
      <c r="B296" s="12">
        <f t="shared" si="42"/>
      </c>
      <c r="C296" s="13">
        <f t="shared" si="43"/>
      </c>
      <c r="D296" s="13">
        <f t="shared" si="44"/>
      </c>
      <c r="E296" s="13">
        <f t="shared" si="40"/>
      </c>
      <c r="F296" s="13">
        <f t="shared" si="45"/>
      </c>
      <c r="G296" s="13">
        <f t="shared" si="46"/>
      </c>
    </row>
    <row r="297" spans="1:7" ht="12.75">
      <c r="A297" s="14">
        <f t="shared" si="41"/>
      </c>
      <c r="B297" s="15">
        <f t="shared" si="42"/>
      </c>
      <c r="C297" s="16">
        <f t="shared" si="43"/>
      </c>
      <c r="D297" s="16">
        <f t="shared" si="44"/>
      </c>
      <c r="E297" s="16">
        <f aca="true" t="shared" si="47" ref="E297:E312">Principal</f>
      </c>
      <c r="F297" s="16">
        <f t="shared" si="45"/>
      </c>
      <c r="G297" s="16">
        <f t="shared" si="46"/>
      </c>
    </row>
    <row r="298" spans="1:7" ht="12.75">
      <c r="A298" s="11">
        <f t="shared" si="41"/>
      </c>
      <c r="B298" s="12">
        <f t="shared" si="42"/>
      </c>
      <c r="C298" s="13">
        <f t="shared" si="43"/>
      </c>
      <c r="D298" s="13">
        <f t="shared" si="44"/>
      </c>
      <c r="E298" s="10">
        <f t="shared" si="47"/>
      </c>
      <c r="F298" s="13">
        <f t="shared" si="45"/>
      </c>
      <c r="G298" s="13">
        <f t="shared" si="46"/>
      </c>
    </row>
    <row r="299" spans="1:7" ht="12.75">
      <c r="A299" s="11">
        <f t="shared" si="41"/>
      </c>
      <c r="B299" s="12">
        <f t="shared" si="42"/>
      </c>
      <c r="C299" s="13">
        <f t="shared" si="43"/>
      </c>
      <c r="D299" s="13">
        <f t="shared" si="44"/>
      </c>
      <c r="E299" s="13">
        <f t="shared" si="47"/>
      </c>
      <c r="F299" s="13">
        <f t="shared" si="45"/>
      </c>
      <c r="G299" s="13">
        <f t="shared" si="46"/>
      </c>
    </row>
    <row r="300" spans="1:7" ht="12.75">
      <c r="A300" s="14">
        <f aca="true" t="shared" si="48" ref="A300:A315">payment.Num</f>
      </c>
      <c r="B300" s="15">
        <f aca="true" t="shared" si="49" ref="B300:B315">Show.Date</f>
      </c>
      <c r="C300" s="16">
        <f aca="true" t="shared" si="50" ref="C300:C315">Beg.Bal</f>
      </c>
      <c r="D300" s="16">
        <f aca="true" t="shared" si="51" ref="D300:D315">Interest</f>
      </c>
      <c r="E300" s="16">
        <f t="shared" si="47"/>
      </c>
      <c r="F300" s="16">
        <f aca="true" t="shared" si="52" ref="F300:F315">Ending.Balance</f>
      </c>
      <c r="G300" s="16">
        <f aca="true" t="shared" si="53" ref="G300:G315">Cum.Interest</f>
      </c>
    </row>
    <row r="301" spans="1:7" ht="12.75">
      <c r="A301" s="8">
        <f t="shared" si="48"/>
      </c>
      <c r="B301" s="9">
        <f t="shared" si="49"/>
      </c>
      <c r="C301" s="10">
        <f t="shared" si="50"/>
      </c>
      <c r="D301" s="10">
        <f t="shared" si="51"/>
      </c>
      <c r="E301" s="10">
        <f t="shared" si="47"/>
      </c>
      <c r="F301" s="10">
        <f t="shared" si="52"/>
      </c>
      <c r="G301" s="10">
        <f t="shared" si="53"/>
      </c>
    </row>
    <row r="302" spans="1:7" ht="12.75">
      <c r="A302" s="11">
        <f t="shared" si="48"/>
      </c>
      <c r="B302" s="12">
        <f t="shared" si="49"/>
      </c>
      <c r="C302" s="13">
        <f t="shared" si="50"/>
      </c>
      <c r="D302" s="13">
        <f t="shared" si="51"/>
      </c>
      <c r="E302" s="13">
        <f t="shared" si="47"/>
      </c>
      <c r="F302" s="13">
        <f t="shared" si="52"/>
      </c>
      <c r="G302" s="13">
        <f t="shared" si="53"/>
      </c>
    </row>
    <row r="303" spans="1:7" ht="12.75">
      <c r="A303" s="14">
        <f t="shared" si="48"/>
      </c>
      <c r="B303" s="15">
        <f t="shared" si="49"/>
      </c>
      <c r="C303" s="16">
        <f t="shared" si="50"/>
      </c>
      <c r="D303" s="16">
        <f t="shared" si="51"/>
      </c>
      <c r="E303" s="16">
        <f t="shared" si="47"/>
      </c>
      <c r="F303" s="16">
        <f t="shared" si="52"/>
      </c>
      <c r="G303" s="16">
        <f t="shared" si="53"/>
      </c>
    </row>
    <row r="304" spans="1:7" ht="12.75">
      <c r="A304" s="11">
        <f t="shared" si="48"/>
      </c>
      <c r="B304" s="12">
        <f t="shared" si="49"/>
      </c>
      <c r="C304" s="13">
        <f t="shared" si="50"/>
      </c>
      <c r="D304" s="13">
        <f t="shared" si="51"/>
      </c>
      <c r="E304" s="10">
        <f t="shared" si="47"/>
      </c>
      <c r="F304" s="13">
        <f t="shared" si="52"/>
      </c>
      <c r="G304" s="13">
        <f t="shared" si="53"/>
      </c>
    </row>
    <row r="305" spans="1:7" ht="12.75">
      <c r="A305" s="11">
        <f t="shared" si="48"/>
      </c>
      <c r="B305" s="12">
        <f t="shared" si="49"/>
      </c>
      <c r="C305" s="13">
        <f t="shared" si="50"/>
      </c>
      <c r="D305" s="13">
        <f t="shared" si="51"/>
      </c>
      <c r="E305" s="13">
        <f t="shared" si="47"/>
      </c>
      <c r="F305" s="13">
        <f t="shared" si="52"/>
      </c>
      <c r="G305" s="13">
        <f t="shared" si="53"/>
      </c>
    </row>
    <row r="306" spans="1:7" ht="12.75">
      <c r="A306" s="14">
        <f t="shared" si="48"/>
      </c>
      <c r="B306" s="15">
        <f t="shared" si="49"/>
      </c>
      <c r="C306" s="16">
        <f t="shared" si="50"/>
      </c>
      <c r="D306" s="16">
        <f t="shared" si="51"/>
      </c>
      <c r="E306" s="16">
        <f t="shared" si="47"/>
      </c>
      <c r="F306" s="16">
        <f t="shared" si="52"/>
      </c>
      <c r="G306" s="16">
        <f t="shared" si="53"/>
      </c>
    </row>
    <row r="307" spans="1:7" ht="12.75">
      <c r="A307" s="11">
        <f t="shared" si="48"/>
      </c>
      <c r="B307" s="12">
        <f t="shared" si="49"/>
      </c>
      <c r="C307" s="13">
        <f t="shared" si="50"/>
      </c>
      <c r="D307" s="13">
        <f t="shared" si="51"/>
      </c>
      <c r="E307" s="10">
        <f t="shared" si="47"/>
      </c>
      <c r="F307" s="13">
        <f t="shared" si="52"/>
      </c>
      <c r="G307" s="13">
        <f t="shared" si="53"/>
      </c>
    </row>
    <row r="308" spans="1:7" ht="12.75">
      <c r="A308" s="11">
        <f t="shared" si="48"/>
      </c>
      <c r="B308" s="12">
        <f t="shared" si="49"/>
      </c>
      <c r="C308" s="13">
        <f t="shared" si="50"/>
      </c>
      <c r="D308" s="13">
        <f t="shared" si="51"/>
      </c>
      <c r="E308" s="13">
        <f t="shared" si="47"/>
      </c>
      <c r="F308" s="13">
        <f t="shared" si="52"/>
      </c>
      <c r="G308" s="13">
        <f t="shared" si="53"/>
      </c>
    </row>
    <row r="309" spans="1:7" ht="12.75">
      <c r="A309" s="14">
        <f t="shared" si="48"/>
      </c>
      <c r="B309" s="15">
        <f t="shared" si="49"/>
      </c>
      <c r="C309" s="16">
        <f t="shared" si="50"/>
      </c>
      <c r="D309" s="16">
        <f t="shared" si="51"/>
      </c>
      <c r="E309" s="16">
        <f t="shared" si="47"/>
      </c>
      <c r="F309" s="16">
        <f t="shared" si="52"/>
      </c>
      <c r="G309" s="16">
        <f t="shared" si="53"/>
      </c>
    </row>
    <row r="310" spans="1:7" ht="12.75">
      <c r="A310" s="8">
        <f t="shared" si="48"/>
      </c>
      <c r="B310" s="9">
        <f t="shared" si="49"/>
      </c>
      <c r="C310" s="10">
        <f t="shared" si="50"/>
      </c>
      <c r="D310" s="10">
        <f t="shared" si="51"/>
      </c>
      <c r="E310" s="10">
        <f t="shared" si="47"/>
      </c>
      <c r="F310" s="10">
        <f t="shared" si="52"/>
      </c>
      <c r="G310" s="10">
        <f t="shared" si="53"/>
      </c>
    </row>
    <row r="311" spans="1:7" ht="12.75">
      <c r="A311" s="11">
        <f t="shared" si="48"/>
      </c>
      <c r="B311" s="12">
        <f t="shared" si="49"/>
      </c>
      <c r="C311" s="13">
        <f t="shared" si="50"/>
      </c>
      <c r="D311" s="13">
        <f t="shared" si="51"/>
      </c>
      <c r="E311" s="13">
        <f t="shared" si="47"/>
      </c>
      <c r="F311" s="13">
        <f t="shared" si="52"/>
      </c>
      <c r="G311" s="13">
        <f t="shared" si="53"/>
      </c>
    </row>
    <row r="312" spans="1:7" ht="12.75">
      <c r="A312" s="14">
        <f t="shared" si="48"/>
      </c>
      <c r="B312" s="15">
        <f t="shared" si="49"/>
      </c>
      <c r="C312" s="16">
        <f t="shared" si="50"/>
      </c>
      <c r="D312" s="16">
        <f t="shared" si="51"/>
      </c>
      <c r="E312" s="16">
        <f t="shared" si="47"/>
      </c>
      <c r="F312" s="16">
        <f t="shared" si="52"/>
      </c>
      <c r="G312" s="16">
        <f t="shared" si="53"/>
      </c>
    </row>
    <row r="313" spans="1:7" ht="12.75">
      <c r="A313" s="11">
        <f t="shared" si="48"/>
      </c>
      <c r="B313" s="12">
        <f t="shared" si="49"/>
      </c>
      <c r="C313" s="13">
        <f t="shared" si="50"/>
      </c>
      <c r="D313" s="13">
        <f t="shared" si="51"/>
      </c>
      <c r="E313" s="10">
        <f aca="true" t="shared" si="54" ref="E313:E321">Principal</f>
      </c>
      <c r="F313" s="13">
        <f t="shared" si="52"/>
      </c>
      <c r="G313" s="13">
        <f t="shared" si="53"/>
      </c>
    </row>
    <row r="314" spans="1:7" ht="12.75">
      <c r="A314" s="11">
        <f t="shared" si="48"/>
      </c>
      <c r="B314" s="12">
        <f t="shared" si="49"/>
      </c>
      <c r="C314" s="13">
        <f t="shared" si="50"/>
      </c>
      <c r="D314" s="13">
        <f t="shared" si="51"/>
      </c>
      <c r="E314" s="13">
        <f t="shared" si="54"/>
      </c>
      <c r="F314" s="13">
        <f t="shared" si="52"/>
      </c>
      <c r="G314" s="13">
        <f t="shared" si="53"/>
      </c>
    </row>
    <row r="315" spans="1:7" ht="12.75">
      <c r="A315" s="14">
        <f t="shared" si="48"/>
      </c>
      <c r="B315" s="15">
        <f t="shared" si="49"/>
      </c>
      <c r="C315" s="16">
        <f t="shared" si="50"/>
      </c>
      <c r="D315" s="16">
        <f t="shared" si="51"/>
      </c>
      <c r="E315" s="16">
        <f t="shared" si="54"/>
      </c>
      <c r="F315" s="16">
        <f t="shared" si="52"/>
      </c>
      <c r="G315" s="16">
        <f t="shared" si="53"/>
      </c>
    </row>
    <row r="316" spans="1:7" ht="12.75">
      <c r="A316" s="11">
        <f aca="true" t="shared" si="55" ref="A316:A331">payment.Num</f>
      </c>
      <c r="B316" s="12">
        <f aca="true" t="shared" si="56" ref="B316:B331">Show.Date</f>
      </c>
      <c r="C316" s="13">
        <f aca="true" t="shared" si="57" ref="C316:C331">Beg.Bal</f>
      </c>
      <c r="D316" s="13">
        <f aca="true" t="shared" si="58" ref="D316:D331">Interest</f>
      </c>
      <c r="E316" s="10">
        <f t="shared" si="54"/>
      </c>
      <c r="F316" s="13">
        <f aca="true" t="shared" si="59" ref="F316:F331">Ending.Balance</f>
      </c>
      <c r="G316" s="13">
        <f aca="true" t="shared" si="60" ref="G316:G331">Cum.Interest</f>
      </c>
    </row>
    <row r="317" spans="1:7" ht="12.75">
      <c r="A317" s="11">
        <f t="shared" si="55"/>
      </c>
      <c r="B317" s="12">
        <f t="shared" si="56"/>
      </c>
      <c r="C317" s="13">
        <f t="shared" si="57"/>
      </c>
      <c r="D317" s="13">
        <f t="shared" si="58"/>
      </c>
      <c r="E317" s="13">
        <f t="shared" si="54"/>
      </c>
      <c r="F317" s="13">
        <f t="shared" si="59"/>
      </c>
      <c r="G317" s="13">
        <f t="shared" si="60"/>
      </c>
    </row>
    <row r="318" spans="1:7" ht="12.75">
      <c r="A318" s="14">
        <f t="shared" si="55"/>
      </c>
      <c r="B318" s="15">
        <f t="shared" si="56"/>
      </c>
      <c r="C318" s="16">
        <f t="shared" si="57"/>
      </c>
      <c r="D318" s="16">
        <f t="shared" si="58"/>
      </c>
      <c r="E318" s="16">
        <f t="shared" si="54"/>
      </c>
      <c r="F318" s="16">
        <f t="shared" si="59"/>
      </c>
      <c r="G318" s="16">
        <f t="shared" si="60"/>
      </c>
    </row>
    <row r="319" spans="1:7" ht="12.75">
      <c r="A319" s="8">
        <f t="shared" si="55"/>
      </c>
      <c r="B319" s="9">
        <f t="shared" si="56"/>
      </c>
      <c r="C319" s="10">
        <f t="shared" si="57"/>
      </c>
      <c r="D319" s="10">
        <f t="shared" si="58"/>
      </c>
      <c r="E319" s="10">
        <f t="shared" si="54"/>
      </c>
      <c r="F319" s="10">
        <f t="shared" si="59"/>
      </c>
      <c r="G319" s="10">
        <f t="shared" si="60"/>
      </c>
    </row>
    <row r="320" spans="1:7" ht="12.75">
      <c r="A320" s="11">
        <f t="shared" si="55"/>
      </c>
      <c r="B320" s="12">
        <f t="shared" si="56"/>
      </c>
      <c r="C320" s="13">
        <f t="shared" si="57"/>
      </c>
      <c r="D320" s="13">
        <f t="shared" si="58"/>
      </c>
      <c r="E320" s="13">
        <f t="shared" si="54"/>
      </c>
      <c r="F320" s="13">
        <f t="shared" si="59"/>
      </c>
      <c r="G320" s="13">
        <f t="shared" si="60"/>
      </c>
    </row>
    <row r="321" spans="1:7" ht="12.75">
      <c r="A321" s="14">
        <f t="shared" si="55"/>
      </c>
      <c r="B321" s="15">
        <f t="shared" si="56"/>
      </c>
      <c r="C321" s="16">
        <f t="shared" si="57"/>
      </c>
      <c r="D321" s="16">
        <f t="shared" si="58"/>
      </c>
      <c r="E321" s="16">
        <f t="shared" si="54"/>
      </c>
      <c r="F321" s="16">
        <f t="shared" si="59"/>
      </c>
      <c r="G321" s="16">
        <f t="shared" si="60"/>
      </c>
    </row>
    <row r="322" spans="1:7" ht="12.75">
      <c r="A322" s="11">
        <f t="shared" si="55"/>
      </c>
      <c r="B322" s="12">
        <f t="shared" si="56"/>
      </c>
      <c r="C322" s="13">
        <f t="shared" si="57"/>
      </c>
      <c r="D322" s="13">
        <f t="shared" si="58"/>
      </c>
      <c r="E322" s="13">
        <f aca="true" t="shared" si="61" ref="E322:E331">Principal</f>
      </c>
      <c r="F322" s="13">
        <f t="shared" si="59"/>
      </c>
      <c r="G322" s="13">
        <f t="shared" si="60"/>
      </c>
    </row>
    <row r="323" spans="1:7" ht="12.75">
      <c r="A323" s="11">
        <f t="shared" si="55"/>
      </c>
      <c r="B323" s="12">
        <f t="shared" si="56"/>
      </c>
      <c r="C323" s="13">
        <f t="shared" si="57"/>
      </c>
      <c r="D323" s="13">
        <f t="shared" si="58"/>
      </c>
      <c r="E323" s="13">
        <f t="shared" si="61"/>
      </c>
      <c r="F323" s="13">
        <f t="shared" si="59"/>
      </c>
      <c r="G323" s="13">
        <f t="shared" si="60"/>
      </c>
    </row>
    <row r="324" spans="1:7" ht="12.75">
      <c r="A324" s="14">
        <f t="shared" si="55"/>
      </c>
      <c r="B324" s="15">
        <f t="shared" si="56"/>
      </c>
      <c r="C324" s="16">
        <f t="shared" si="57"/>
      </c>
      <c r="D324" s="16">
        <f t="shared" si="58"/>
      </c>
      <c r="E324" s="16">
        <f t="shared" si="61"/>
      </c>
      <c r="F324" s="16">
        <f t="shared" si="59"/>
      </c>
      <c r="G324" s="16">
        <f t="shared" si="60"/>
      </c>
    </row>
    <row r="325" spans="1:7" ht="12.75">
      <c r="A325" s="11">
        <f t="shared" si="55"/>
      </c>
      <c r="B325" s="12">
        <f t="shared" si="56"/>
      </c>
      <c r="C325" s="13">
        <f t="shared" si="57"/>
      </c>
      <c r="D325" s="13">
        <f t="shared" si="58"/>
      </c>
      <c r="E325" s="13">
        <f t="shared" si="61"/>
      </c>
      <c r="F325" s="13">
        <f t="shared" si="59"/>
      </c>
      <c r="G325" s="13">
        <f t="shared" si="60"/>
      </c>
    </row>
    <row r="326" spans="1:7" ht="12.75">
      <c r="A326" s="11">
        <f t="shared" si="55"/>
      </c>
      <c r="B326" s="12">
        <f t="shared" si="56"/>
      </c>
      <c r="C326" s="13">
        <f t="shared" si="57"/>
      </c>
      <c r="D326" s="13">
        <f t="shared" si="58"/>
      </c>
      <c r="E326" s="13">
        <f t="shared" si="61"/>
      </c>
      <c r="F326" s="13">
        <f t="shared" si="59"/>
      </c>
      <c r="G326" s="13">
        <f t="shared" si="60"/>
      </c>
    </row>
    <row r="327" spans="1:7" ht="12.75">
      <c r="A327" s="14">
        <f t="shared" si="55"/>
      </c>
      <c r="B327" s="15">
        <f t="shared" si="56"/>
      </c>
      <c r="C327" s="16">
        <f t="shared" si="57"/>
      </c>
      <c r="D327" s="16">
        <f t="shared" si="58"/>
      </c>
      <c r="E327" s="16">
        <f t="shared" si="61"/>
      </c>
      <c r="F327" s="16">
        <f t="shared" si="59"/>
      </c>
      <c r="G327" s="16">
        <f t="shared" si="60"/>
      </c>
    </row>
    <row r="328" spans="1:7" ht="12.75">
      <c r="A328" s="8">
        <f t="shared" si="55"/>
      </c>
      <c r="B328" s="9">
        <f t="shared" si="56"/>
      </c>
      <c r="C328" s="10">
        <f t="shared" si="57"/>
      </c>
      <c r="D328" s="10">
        <f t="shared" si="58"/>
      </c>
      <c r="E328" s="10">
        <f t="shared" si="61"/>
      </c>
      <c r="F328" s="10">
        <f t="shared" si="59"/>
      </c>
      <c r="G328" s="10">
        <f t="shared" si="60"/>
      </c>
    </row>
    <row r="329" spans="1:7" ht="12.75">
      <c r="A329" s="11">
        <f t="shared" si="55"/>
      </c>
      <c r="B329" s="12">
        <f t="shared" si="56"/>
      </c>
      <c r="C329" s="13">
        <f t="shared" si="57"/>
      </c>
      <c r="D329" s="13">
        <f t="shared" si="58"/>
      </c>
      <c r="E329" s="13">
        <f t="shared" si="61"/>
      </c>
      <c r="F329" s="13">
        <f t="shared" si="59"/>
      </c>
      <c r="G329" s="13">
        <f t="shared" si="60"/>
      </c>
    </row>
    <row r="330" spans="1:7" ht="12.75">
      <c r="A330" s="14">
        <f t="shared" si="55"/>
      </c>
      <c r="B330" s="15">
        <f t="shared" si="56"/>
      </c>
      <c r="C330" s="16">
        <f t="shared" si="57"/>
      </c>
      <c r="D330" s="16">
        <f t="shared" si="58"/>
      </c>
      <c r="E330" s="16">
        <f t="shared" si="61"/>
      </c>
      <c r="F330" s="16">
        <f t="shared" si="59"/>
      </c>
      <c r="G330" s="16">
        <f t="shared" si="60"/>
      </c>
    </row>
    <row r="331" spans="1:7" ht="12.75">
      <c r="A331" s="11">
        <f t="shared" si="55"/>
      </c>
      <c r="B331" s="12">
        <f t="shared" si="56"/>
      </c>
      <c r="C331" s="13">
        <f t="shared" si="57"/>
      </c>
      <c r="D331" s="13">
        <f t="shared" si="58"/>
      </c>
      <c r="E331" s="13">
        <f t="shared" si="61"/>
      </c>
      <c r="F331" s="13">
        <f t="shared" si="59"/>
      </c>
      <c r="G331" s="13">
        <f t="shared" si="60"/>
      </c>
    </row>
    <row r="332" spans="1:7" ht="12.75">
      <c r="A332" s="11">
        <f aca="true" t="shared" si="62" ref="A332:A347">payment.Num</f>
      </c>
      <c r="B332" s="12">
        <f aca="true" t="shared" si="63" ref="B332:B347">Show.Date</f>
      </c>
      <c r="C332" s="13">
        <f aca="true" t="shared" si="64" ref="C332:C347">Beg.Bal</f>
      </c>
      <c r="D332" s="13">
        <f aca="true" t="shared" si="65" ref="D332:D347">Interest</f>
      </c>
      <c r="E332" s="13">
        <f aca="true" t="shared" si="66" ref="E332:E347">Principal</f>
      </c>
      <c r="F332" s="13">
        <f aca="true" t="shared" si="67" ref="F332:F347">Ending.Balance</f>
      </c>
      <c r="G332" s="13">
        <f aca="true" t="shared" si="68" ref="G332:G347">Cum.Interest</f>
      </c>
    </row>
    <row r="333" spans="1:7" ht="12.75">
      <c r="A333" s="14">
        <f t="shared" si="62"/>
      </c>
      <c r="B333" s="15">
        <f t="shared" si="63"/>
      </c>
      <c r="C333" s="16">
        <f t="shared" si="64"/>
      </c>
      <c r="D333" s="16">
        <f t="shared" si="65"/>
      </c>
      <c r="E333" s="16">
        <f t="shared" si="66"/>
      </c>
      <c r="F333" s="16">
        <f t="shared" si="67"/>
      </c>
      <c r="G333" s="16">
        <f t="shared" si="68"/>
      </c>
    </row>
    <row r="334" spans="1:7" ht="12.75">
      <c r="A334" s="11">
        <f t="shared" si="62"/>
      </c>
      <c r="B334" s="12">
        <f t="shared" si="63"/>
      </c>
      <c r="C334" s="13">
        <f t="shared" si="64"/>
      </c>
      <c r="D334" s="13">
        <f t="shared" si="65"/>
      </c>
      <c r="E334" s="13">
        <f t="shared" si="66"/>
      </c>
      <c r="F334" s="13">
        <f t="shared" si="67"/>
      </c>
      <c r="G334" s="13">
        <f t="shared" si="68"/>
      </c>
    </row>
    <row r="335" spans="1:7" ht="12.75">
      <c r="A335" s="11">
        <f t="shared" si="62"/>
      </c>
      <c r="B335" s="12">
        <f t="shared" si="63"/>
      </c>
      <c r="C335" s="13">
        <f t="shared" si="64"/>
      </c>
      <c r="D335" s="13">
        <f t="shared" si="65"/>
      </c>
      <c r="E335" s="13">
        <f t="shared" si="66"/>
      </c>
      <c r="F335" s="13">
        <f t="shared" si="67"/>
      </c>
      <c r="G335" s="13">
        <f t="shared" si="68"/>
      </c>
    </row>
    <row r="336" spans="1:7" ht="12.75">
      <c r="A336" s="14">
        <f t="shared" si="62"/>
      </c>
      <c r="B336" s="15">
        <f t="shared" si="63"/>
      </c>
      <c r="C336" s="16">
        <f t="shared" si="64"/>
      </c>
      <c r="D336" s="16">
        <f t="shared" si="65"/>
      </c>
      <c r="E336" s="16">
        <f t="shared" si="66"/>
      </c>
      <c r="F336" s="16">
        <f t="shared" si="67"/>
      </c>
      <c r="G336" s="16">
        <f t="shared" si="68"/>
      </c>
    </row>
    <row r="337" spans="1:7" ht="12.75">
      <c r="A337" s="8">
        <f t="shared" si="62"/>
      </c>
      <c r="B337" s="9">
        <f t="shared" si="63"/>
      </c>
      <c r="C337" s="10">
        <f t="shared" si="64"/>
      </c>
      <c r="D337" s="10">
        <f t="shared" si="65"/>
      </c>
      <c r="E337" s="10">
        <f t="shared" si="66"/>
      </c>
      <c r="F337" s="10">
        <f t="shared" si="67"/>
      </c>
      <c r="G337" s="10">
        <f t="shared" si="68"/>
      </c>
    </row>
    <row r="338" spans="1:7" ht="12.75">
      <c r="A338" s="11">
        <f t="shared" si="62"/>
      </c>
      <c r="B338" s="12">
        <f t="shared" si="63"/>
      </c>
      <c r="C338" s="13">
        <f t="shared" si="64"/>
      </c>
      <c r="D338" s="13">
        <f t="shared" si="65"/>
      </c>
      <c r="E338" s="13">
        <f t="shared" si="66"/>
      </c>
      <c r="F338" s="13">
        <f t="shared" si="67"/>
      </c>
      <c r="G338" s="13">
        <f t="shared" si="68"/>
      </c>
    </row>
    <row r="339" spans="1:7" ht="12.75">
      <c r="A339" s="14">
        <f t="shared" si="62"/>
      </c>
      <c r="B339" s="15">
        <f t="shared" si="63"/>
      </c>
      <c r="C339" s="16">
        <f t="shared" si="64"/>
      </c>
      <c r="D339" s="16">
        <f t="shared" si="65"/>
      </c>
      <c r="E339" s="16">
        <f t="shared" si="66"/>
      </c>
      <c r="F339" s="16">
        <f t="shared" si="67"/>
      </c>
      <c r="G339" s="16">
        <f t="shared" si="68"/>
      </c>
    </row>
    <row r="340" spans="1:7" ht="12.75">
      <c r="A340" s="11">
        <f t="shared" si="62"/>
      </c>
      <c r="B340" s="12">
        <f t="shared" si="63"/>
      </c>
      <c r="C340" s="13">
        <f t="shared" si="64"/>
      </c>
      <c r="D340" s="13">
        <f t="shared" si="65"/>
      </c>
      <c r="E340" s="13">
        <f t="shared" si="66"/>
      </c>
      <c r="F340" s="13">
        <f t="shared" si="67"/>
      </c>
      <c r="G340" s="13">
        <f t="shared" si="68"/>
      </c>
    </row>
    <row r="341" spans="1:7" ht="12.75">
      <c r="A341" s="11">
        <f t="shared" si="62"/>
      </c>
      <c r="B341" s="12">
        <f t="shared" si="63"/>
      </c>
      <c r="C341" s="13">
        <f t="shared" si="64"/>
      </c>
      <c r="D341" s="13">
        <f t="shared" si="65"/>
      </c>
      <c r="E341" s="13">
        <f t="shared" si="66"/>
      </c>
      <c r="F341" s="13">
        <f t="shared" si="67"/>
      </c>
      <c r="G341" s="13">
        <f t="shared" si="68"/>
      </c>
    </row>
    <row r="342" spans="1:7" ht="12.75">
      <c r="A342" s="14">
        <f t="shared" si="62"/>
      </c>
      <c r="B342" s="15">
        <f t="shared" si="63"/>
      </c>
      <c r="C342" s="16">
        <f t="shared" si="64"/>
      </c>
      <c r="D342" s="16">
        <f t="shared" si="65"/>
      </c>
      <c r="E342" s="16">
        <f t="shared" si="66"/>
      </c>
      <c r="F342" s="16">
        <f t="shared" si="67"/>
      </c>
      <c r="G342" s="16">
        <f t="shared" si="68"/>
      </c>
    </row>
    <row r="343" spans="1:7" ht="12.75">
      <c r="A343" s="11">
        <f t="shared" si="62"/>
      </c>
      <c r="B343" s="12">
        <f t="shared" si="63"/>
      </c>
      <c r="C343" s="13">
        <f t="shared" si="64"/>
      </c>
      <c r="D343" s="13">
        <f t="shared" si="65"/>
      </c>
      <c r="E343" s="13">
        <f t="shared" si="66"/>
      </c>
      <c r="F343" s="13">
        <f t="shared" si="67"/>
      </c>
      <c r="G343" s="13">
        <f t="shared" si="68"/>
      </c>
    </row>
    <row r="344" spans="1:7" ht="12.75">
      <c r="A344" s="11">
        <f t="shared" si="62"/>
      </c>
      <c r="B344" s="12">
        <f t="shared" si="63"/>
      </c>
      <c r="C344" s="13">
        <f t="shared" si="64"/>
      </c>
      <c r="D344" s="13">
        <f t="shared" si="65"/>
      </c>
      <c r="E344" s="13">
        <f t="shared" si="66"/>
      </c>
      <c r="F344" s="13">
        <f t="shared" si="67"/>
      </c>
      <c r="G344" s="13">
        <f t="shared" si="68"/>
      </c>
    </row>
    <row r="345" spans="1:7" ht="12.75">
      <c r="A345" s="14">
        <f t="shared" si="62"/>
      </c>
      <c r="B345" s="15">
        <f t="shared" si="63"/>
      </c>
      <c r="C345" s="16">
        <f t="shared" si="64"/>
      </c>
      <c r="D345" s="16">
        <f t="shared" si="65"/>
      </c>
      <c r="E345" s="16">
        <f t="shared" si="66"/>
      </c>
      <c r="F345" s="16">
        <f t="shared" si="67"/>
      </c>
      <c r="G345" s="16">
        <f t="shared" si="68"/>
      </c>
    </row>
    <row r="346" spans="1:7" ht="12.75">
      <c r="A346" s="8">
        <f t="shared" si="62"/>
      </c>
      <c r="B346" s="9">
        <f t="shared" si="63"/>
      </c>
      <c r="C346" s="10">
        <f t="shared" si="64"/>
      </c>
      <c r="D346" s="10">
        <f t="shared" si="65"/>
      </c>
      <c r="E346" s="10">
        <f t="shared" si="66"/>
      </c>
      <c r="F346" s="10">
        <f t="shared" si="67"/>
      </c>
      <c r="G346" s="10">
        <f t="shared" si="68"/>
      </c>
    </row>
    <row r="347" spans="1:7" ht="12.75">
      <c r="A347" s="11">
        <f t="shared" si="62"/>
      </c>
      <c r="B347" s="12">
        <f t="shared" si="63"/>
      </c>
      <c r="C347" s="13">
        <f t="shared" si="64"/>
      </c>
      <c r="D347" s="13">
        <f t="shared" si="65"/>
      </c>
      <c r="E347" s="13">
        <f t="shared" si="66"/>
      </c>
      <c r="F347" s="13">
        <f t="shared" si="67"/>
      </c>
      <c r="G347" s="13">
        <f t="shared" si="68"/>
      </c>
    </row>
    <row r="348" spans="1:7" ht="12.75">
      <c r="A348" s="14">
        <f aca="true" t="shared" si="69" ref="A348:A363">payment.Num</f>
      </c>
      <c r="B348" s="15">
        <f aca="true" t="shared" si="70" ref="B348:B363">Show.Date</f>
      </c>
      <c r="C348" s="16">
        <f aca="true" t="shared" si="71" ref="C348:C363">Beg.Bal</f>
      </c>
      <c r="D348" s="16">
        <f aca="true" t="shared" si="72" ref="D348:D363">Interest</f>
      </c>
      <c r="E348" s="16">
        <f aca="true" t="shared" si="73" ref="E348:E363">Principal</f>
      </c>
      <c r="F348" s="16">
        <f aca="true" t="shared" si="74" ref="F348:F363">Ending.Balance</f>
      </c>
      <c r="G348" s="16">
        <f aca="true" t="shared" si="75" ref="G348:G363">Cum.Interest</f>
      </c>
    </row>
    <row r="349" spans="1:7" ht="12.75">
      <c r="A349" s="11">
        <f t="shared" si="69"/>
      </c>
      <c r="B349" s="12">
        <f t="shared" si="70"/>
      </c>
      <c r="C349" s="13">
        <f t="shared" si="71"/>
      </c>
      <c r="D349" s="13">
        <f t="shared" si="72"/>
      </c>
      <c r="E349" s="13">
        <f t="shared" si="73"/>
      </c>
      <c r="F349" s="13">
        <f t="shared" si="74"/>
      </c>
      <c r="G349" s="13">
        <f t="shared" si="75"/>
      </c>
    </row>
    <row r="350" spans="1:7" ht="12.75">
      <c r="A350" s="11">
        <f t="shared" si="69"/>
      </c>
      <c r="B350" s="12">
        <f t="shared" si="70"/>
      </c>
      <c r="C350" s="13">
        <f t="shared" si="71"/>
      </c>
      <c r="D350" s="13">
        <f t="shared" si="72"/>
      </c>
      <c r="E350" s="13">
        <f t="shared" si="73"/>
      </c>
      <c r="F350" s="13">
        <f t="shared" si="74"/>
      </c>
      <c r="G350" s="13">
        <f t="shared" si="75"/>
      </c>
    </row>
    <row r="351" spans="1:7" ht="12.75">
      <c r="A351" s="14">
        <f t="shared" si="69"/>
      </c>
      <c r="B351" s="15">
        <f t="shared" si="70"/>
      </c>
      <c r="C351" s="16">
        <f t="shared" si="71"/>
      </c>
      <c r="D351" s="16">
        <f t="shared" si="72"/>
      </c>
      <c r="E351" s="16">
        <f t="shared" si="73"/>
      </c>
      <c r="F351" s="16">
        <f t="shared" si="74"/>
      </c>
      <c r="G351" s="16">
        <f t="shared" si="75"/>
      </c>
    </row>
    <row r="352" spans="1:7" ht="12.75">
      <c r="A352" s="11">
        <f t="shared" si="69"/>
      </c>
      <c r="B352" s="12">
        <f t="shared" si="70"/>
      </c>
      <c r="C352" s="13">
        <f t="shared" si="71"/>
      </c>
      <c r="D352" s="13">
        <f t="shared" si="72"/>
      </c>
      <c r="E352" s="13">
        <f t="shared" si="73"/>
      </c>
      <c r="F352" s="13">
        <f t="shared" si="74"/>
      </c>
      <c r="G352" s="13">
        <f t="shared" si="75"/>
      </c>
    </row>
    <row r="353" spans="1:7" ht="12.75">
      <c r="A353" s="11">
        <f t="shared" si="69"/>
      </c>
      <c r="B353" s="12">
        <f t="shared" si="70"/>
      </c>
      <c r="C353" s="13">
        <f t="shared" si="71"/>
      </c>
      <c r="D353" s="13">
        <f t="shared" si="72"/>
      </c>
      <c r="E353" s="13">
        <f t="shared" si="73"/>
      </c>
      <c r="F353" s="13">
        <f t="shared" si="74"/>
      </c>
      <c r="G353" s="13">
        <f t="shared" si="75"/>
      </c>
    </row>
    <row r="354" spans="1:7" ht="12.75">
      <c r="A354" s="14">
        <f t="shared" si="69"/>
      </c>
      <c r="B354" s="15">
        <f t="shared" si="70"/>
      </c>
      <c r="C354" s="16">
        <f t="shared" si="71"/>
      </c>
      <c r="D354" s="16">
        <f t="shared" si="72"/>
      </c>
      <c r="E354" s="16">
        <f t="shared" si="73"/>
      </c>
      <c r="F354" s="16">
        <f t="shared" si="74"/>
      </c>
      <c r="G354" s="16">
        <f t="shared" si="75"/>
      </c>
    </row>
    <row r="355" spans="1:7" ht="12.75">
      <c r="A355" s="8">
        <f t="shared" si="69"/>
      </c>
      <c r="B355" s="9">
        <f t="shared" si="70"/>
      </c>
      <c r="C355" s="10">
        <f t="shared" si="71"/>
      </c>
      <c r="D355" s="10">
        <f t="shared" si="72"/>
      </c>
      <c r="E355" s="10">
        <f t="shared" si="73"/>
      </c>
      <c r="F355" s="10">
        <f t="shared" si="74"/>
      </c>
      <c r="G355" s="10">
        <f t="shared" si="75"/>
      </c>
    </row>
    <row r="356" spans="1:7" ht="12.75">
      <c r="A356" s="11">
        <f t="shared" si="69"/>
      </c>
      <c r="B356" s="12">
        <f t="shared" si="70"/>
      </c>
      <c r="C356" s="13">
        <f t="shared" si="71"/>
      </c>
      <c r="D356" s="13">
        <f t="shared" si="72"/>
      </c>
      <c r="E356" s="13">
        <f t="shared" si="73"/>
      </c>
      <c r="F356" s="13">
        <f t="shared" si="74"/>
      </c>
      <c r="G356" s="13">
        <f t="shared" si="75"/>
      </c>
    </row>
    <row r="357" spans="1:7" ht="12.75">
      <c r="A357" s="14">
        <f t="shared" si="69"/>
      </c>
      <c r="B357" s="15">
        <f t="shared" si="70"/>
      </c>
      <c r="C357" s="16">
        <f t="shared" si="71"/>
      </c>
      <c r="D357" s="16">
        <f t="shared" si="72"/>
      </c>
      <c r="E357" s="16">
        <f t="shared" si="73"/>
      </c>
      <c r="F357" s="16">
        <f t="shared" si="74"/>
      </c>
      <c r="G357" s="16">
        <f t="shared" si="75"/>
      </c>
    </row>
    <row r="358" spans="1:7" ht="12.75">
      <c r="A358" s="11">
        <f t="shared" si="69"/>
      </c>
      <c r="B358" s="12">
        <f t="shared" si="70"/>
      </c>
      <c r="C358" s="13">
        <f t="shared" si="71"/>
      </c>
      <c r="D358" s="13">
        <f t="shared" si="72"/>
      </c>
      <c r="E358" s="13">
        <f t="shared" si="73"/>
      </c>
      <c r="F358" s="13">
        <f t="shared" si="74"/>
      </c>
      <c r="G358" s="13">
        <f t="shared" si="75"/>
      </c>
    </row>
    <row r="359" spans="1:7" ht="12.75">
      <c r="A359" s="11">
        <f t="shared" si="69"/>
      </c>
      <c r="B359" s="12">
        <f t="shared" si="70"/>
      </c>
      <c r="C359" s="13">
        <f t="shared" si="71"/>
      </c>
      <c r="D359" s="13">
        <f t="shared" si="72"/>
      </c>
      <c r="E359" s="13">
        <f t="shared" si="73"/>
      </c>
      <c r="F359" s="13">
        <f t="shared" si="74"/>
      </c>
      <c r="G359" s="13">
        <f t="shared" si="75"/>
      </c>
    </row>
    <row r="360" spans="1:7" ht="12.75">
      <c r="A360" s="14">
        <f t="shared" si="69"/>
      </c>
      <c r="B360" s="15">
        <f t="shared" si="70"/>
      </c>
      <c r="C360" s="16">
        <f t="shared" si="71"/>
      </c>
      <c r="D360" s="16">
        <f t="shared" si="72"/>
      </c>
      <c r="E360" s="16">
        <f t="shared" si="73"/>
      </c>
      <c r="F360" s="16">
        <f t="shared" si="74"/>
      </c>
      <c r="G360" s="16">
        <f t="shared" si="75"/>
      </c>
    </row>
    <row r="361" spans="1:7" ht="12.75">
      <c r="A361" s="11">
        <f t="shared" si="69"/>
      </c>
      <c r="B361" s="12">
        <f t="shared" si="70"/>
      </c>
      <c r="C361" s="13">
        <f t="shared" si="71"/>
      </c>
      <c r="D361" s="13">
        <f t="shared" si="72"/>
      </c>
      <c r="E361" s="13">
        <f t="shared" si="73"/>
      </c>
      <c r="F361" s="13">
        <f t="shared" si="74"/>
      </c>
      <c r="G361" s="13">
        <f t="shared" si="75"/>
      </c>
    </row>
    <row r="362" spans="1:7" ht="12.75">
      <c r="A362" s="11">
        <f t="shared" si="69"/>
      </c>
      <c r="B362" s="12">
        <f t="shared" si="70"/>
      </c>
      <c r="C362" s="13">
        <f t="shared" si="71"/>
      </c>
      <c r="D362" s="13">
        <f t="shared" si="72"/>
      </c>
      <c r="E362" s="13">
        <f t="shared" si="73"/>
      </c>
      <c r="F362" s="13">
        <f t="shared" si="74"/>
      </c>
      <c r="G362" s="13">
        <f t="shared" si="75"/>
      </c>
    </row>
    <row r="363" spans="1:7" ht="12.75">
      <c r="A363" s="14">
        <f t="shared" si="69"/>
      </c>
      <c r="B363" s="15">
        <f t="shared" si="70"/>
      </c>
      <c r="C363" s="16">
        <f t="shared" si="71"/>
      </c>
      <c r="D363" s="16">
        <f t="shared" si="72"/>
      </c>
      <c r="E363" s="16">
        <f t="shared" si="73"/>
      </c>
      <c r="F363" s="16">
        <f t="shared" si="74"/>
      </c>
      <c r="G363" s="16">
        <f t="shared" si="75"/>
      </c>
    </row>
    <row r="364" spans="1:7" ht="12.75">
      <c r="A364" s="8">
        <f aca="true" t="shared" si="76" ref="A364:A379">payment.Num</f>
      </c>
      <c r="B364" s="9">
        <f aca="true" t="shared" si="77" ref="B364:B379">Show.Date</f>
      </c>
      <c r="C364" s="10">
        <f aca="true" t="shared" si="78" ref="C364:C379">Beg.Bal</f>
      </c>
      <c r="D364" s="10">
        <f aca="true" t="shared" si="79" ref="D364:D379">Interest</f>
      </c>
      <c r="E364" s="10">
        <f aca="true" t="shared" si="80" ref="E364:E379">Principal</f>
      </c>
      <c r="F364" s="10">
        <f aca="true" t="shared" si="81" ref="F364:F379">Ending.Balance</f>
      </c>
      <c r="G364" s="10">
        <f aca="true" t="shared" si="82" ref="G364:G379">Cum.Interest</f>
      </c>
    </row>
    <row r="365" spans="1:7" ht="12.75">
      <c r="A365" s="11">
        <f t="shared" si="76"/>
      </c>
      <c r="B365" s="12">
        <f t="shared" si="77"/>
      </c>
      <c r="C365" s="13">
        <f t="shared" si="78"/>
      </c>
      <c r="D365" s="13">
        <f t="shared" si="79"/>
      </c>
      <c r="E365" s="13">
        <f t="shared" si="80"/>
      </c>
      <c r="F365" s="13">
        <f t="shared" si="81"/>
      </c>
      <c r="G365" s="13">
        <f t="shared" si="82"/>
      </c>
    </row>
    <row r="366" spans="1:7" ht="12.75">
      <c r="A366" s="14">
        <f t="shared" si="76"/>
      </c>
      <c r="B366" s="15">
        <f t="shared" si="77"/>
      </c>
      <c r="C366" s="16">
        <f t="shared" si="78"/>
      </c>
      <c r="D366" s="16">
        <f t="shared" si="79"/>
      </c>
      <c r="E366" s="16">
        <f t="shared" si="80"/>
      </c>
      <c r="F366" s="16">
        <f t="shared" si="81"/>
      </c>
      <c r="G366" s="16">
        <f t="shared" si="82"/>
      </c>
    </row>
    <row r="367" spans="1:7" ht="12.75">
      <c r="A367" s="11">
        <f t="shared" si="76"/>
      </c>
      <c r="B367" s="12">
        <f t="shared" si="77"/>
      </c>
      <c r="C367" s="13">
        <f t="shared" si="78"/>
      </c>
      <c r="D367" s="13">
        <f t="shared" si="79"/>
      </c>
      <c r="E367" s="13">
        <f t="shared" si="80"/>
      </c>
      <c r="F367" s="13">
        <f t="shared" si="81"/>
      </c>
      <c r="G367" s="13">
        <f t="shared" si="82"/>
      </c>
    </row>
    <row r="368" spans="1:7" ht="12.75">
      <c r="A368" s="11">
        <f t="shared" si="76"/>
      </c>
      <c r="B368" s="12">
        <f t="shared" si="77"/>
      </c>
      <c r="C368" s="13">
        <f t="shared" si="78"/>
      </c>
      <c r="D368" s="13">
        <f t="shared" si="79"/>
      </c>
      <c r="E368" s="13">
        <f t="shared" si="80"/>
      </c>
      <c r="F368" s="13">
        <f t="shared" si="81"/>
      </c>
      <c r="G368" s="13">
        <f t="shared" si="82"/>
      </c>
    </row>
    <row r="369" spans="1:7" ht="12.75">
      <c r="A369" s="14">
        <f t="shared" si="76"/>
      </c>
      <c r="B369" s="15">
        <f t="shared" si="77"/>
      </c>
      <c r="C369" s="16">
        <f t="shared" si="78"/>
      </c>
      <c r="D369" s="16">
        <f t="shared" si="79"/>
      </c>
      <c r="E369" s="16">
        <f t="shared" si="80"/>
      </c>
      <c r="F369" s="16">
        <f t="shared" si="81"/>
      </c>
      <c r="G369" s="16">
        <f t="shared" si="82"/>
      </c>
    </row>
    <row r="370" spans="1:7" ht="12.75">
      <c r="A370" s="11">
        <f t="shared" si="76"/>
      </c>
      <c r="B370" s="12">
        <f t="shared" si="77"/>
      </c>
      <c r="C370" s="13">
        <f t="shared" si="78"/>
      </c>
      <c r="D370" s="13">
        <f t="shared" si="79"/>
      </c>
      <c r="E370" s="13">
        <f t="shared" si="80"/>
      </c>
      <c r="F370" s="13">
        <f t="shared" si="81"/>
      </c>
      <c r="G370" s="13">
        <f t="shared" si="82"/>
      </c>
    </row>
    <row r="371" spans="1:7" ht="12.75">
      <c r="A371" s="11">
        <f t="shared" si="76"/>
      </c>
      <c r="B371" s="12">
        <f t="shared" si="77"/>
      </c>
      <c r="C371" s="13">
        <f t="shared" si="78"/>
      </c>
      <c r="D371" s="13">
        <f t="shared" si="79"/>
      </c>
      <c r="E371" s="13">
        <f t="shared" si="80"/>
      </c>
      <c r="F371" s="13">
        <f t="shared" si="81"/>
      </c>
      <c r="G371" s="13">
        <f t="shared" si="82"/>
      </c>
    </row>
    <row r="372" spans="1:7" ht="12.75">
      <c r="A372" s="14">
        <f t="shared" si="76"/>
      </c>
      <c r="B372" s="15">
        <f t="shared" si="77"/>
      </c>
      <c r="C372" s="16">
        <f t="shared" si="78"/>
      </c>
      <c r="D372" s="16">
        <f t="shared" si="79"/>
      </c>
      <c r="E372" s="16">
        <f t="shared" si="80"/>
      </c>
      <c r="F372" s="16">
        <f t="shared" si="81"/>
      </c>
      <c r="G372" s="16">
        <f t="shared" si="82"/>
      </c>
    </row>
    <row r="373" spans="1:7" ht="12.75">
      <c r="A373" s="8">
        <f t="shared" si="76"/>
      </c>
      <c r="B373" s="9">
        <f t="shared" si="77"/>
      </c>
      <c r="C373" s="10">
        <f t="shared" si="78"/>
      </c>
      <c r="D373" s="10">
        <f t="shared" si="79"/>
      </c>
      <c r="E373" s="10">
        <f t="shared" si="80"/>
      </c>
      <c r="F373" s="10">
        <f t="shared" si="81"/>
      </c>
      <c r="G373" s="10">
        <f t="shared" si="82"/>
      </c>
    </row>
    <row r="374" spans="1:7" ht="12.75">
      <c r="A374" s="11">
        <f t="shared" si="76"/>
      </c>
      <c r="B374" s="12">
        <f t="shared" si="77"/>
      </c>
      <c r="C374" s="13">
        <f t="shared" si="78"/>
      </c>
      <c r="D374" s="13">
        <f t="shared" si="79"/>
      </c>
      <c r="E374" s="13">
        <f t="shared" si="80"/>
      </c>
      <c r="F374" s="13">
        <f t="shared" si="81"/>
      </c>
      <c r="G374" s="13">
        <f t="shared" si="82"/>
      </c>
    </row>
    <row r="375" spans="1:7" ht="12.75">
      <c r="A375" s="14">
        <f t="shared" si="76"/>
      </c>
      <c r="B375" s="15">
        <f t="shared" si="77"/>
      </c>
      <c r="C375" s="16">
        <f t="shared" si="78"/>
      </c>
      <c r="D375" s="16">
        <f t="shared" si="79"/>
      </c>
      <c r="E375" s="16">
        <f t="shared" si="80"/>
      </c>
      <c r="F375" s="16">
        <f t="shared" si="81"/>
      </c>
      <c r="G375" s="16">
        <f t="shared" si="82"/>
      </c>
    </row>
    <row r="376" spans="1:7" ht="12.75">
      <c r="A376" s="11">
        <f t="shared" si="76"/>
      </c>
      <c r="B376" s="12">
        <f t="shared" si="77"/>
      </c>
      <c r="C376" s="13">
        <f t="shared" si="78"/>
      </c>
      <c r="D376" s="13">
        <f t="shared" si="79"/>
      </c>
      <c r="E376" s="13">
        <f t="shared" si="80"/>
      </c>
      <c r="F376" s="13">
        <f t="shared" si="81"/>
      </c>
      <c r="G376" s="13">
        <f t="shared" si="82"/>
      </c>
    </row>
    <row r="377" spans="1:7" ht="12.75">
      <c r="A377" s="11">
        <f t="shared" si="76"/>
      </c>
      <c r="B377" s="12">
        <f t="shared" si="77"/>
      </c>
      <c r="C377" s="13">
        <f t="shared" si="78"/>
      </c>
      <c r="D377" s="13">
        <f t="shared" si="79"/>
      </c>
      <c r="E377" s="13">
        <f t="shared" si="80"/>
      </c>
      <c r="F377" s="13">
        <f t="shared" si="81"/>
      </c>
      <c r="G377" s="13">
        <f t="shared" si="82"/>
      </c>
    </row>
    <row r="378" spans="1:7" ht="12.75">
      <c r="A378" s="14">
        <f t="shared" si="76"/>
      </c>
      <c r="B378" s="15">
        <f t="shared" si="77"/>
      </c>
      <c r="C378" s="16">
        <f t="shared" si="78"/>
      </c>
      <c r="D378" s="16">
        <f t="shared" si="79"/>
      </c>
      <c r="E378" s="16">
        <f t="shared" si="80"/>
      </c>
      <c r="F378" s="16">
        <f t="shared" si="81"/>
      </c>
      <c r="G378" s="16">
        <f t="shared" si="82"/>
      </c>
    </row>
    <row r="379" spans="1:7" ht="12.75">
      <c r="A379" s="11">
        <f t="shared" si="76"/>
      </c>
      <c r="B379" s="12">
        <f t="shared" si="77"/>
      </c>
      <c r="C379" s="13">
        <f t="shared" si="78"/>
      </c>
      <c r="D379" s="13">
        <f t="shared" si="79"/>
      </c>
      <c r="E379" s="13">
        <f t="shared" si="80"/>
      </c>
      <c r="F379" s="13">
        <f t="shared" si="81"/>
      </c>
      <c r="G379" s="13">
        <f t="shared" si="82"/>
      </c>
    </row>
    <row r="380" spans="1:7" ht="12.75">
      <c r="A380" s="11">
        <f>payment.Num</f>
      </c>
      <c r="B380" s="12">
        <f>Show.Date</f>
      </c>
      <c r="C380" s="13">
        <f>Beg.Bal</f>
      </c>
      <c r="D380" s="13">
        <f>Interest</f>
      </c>
      <c r="E380" s="13">
        <f>Principal</f>
      </c>
      <c r="F380" s="13">
        <f>Ending.Balance</f>
      </c>
      <c r="G380" s="13">
        <f>Cum.Interest</f>
      </c>
    </row>
    <row r="381" spans="1:7" ht="12.75">
      <c r="A381" s="14">
        <f>payment.Num</f>
      </c>
      <c r="B381" s="15">
        <f>Show.Date</f>
      </c>
      <c r="C381" s="16">
        <f>Beg.Bal</f>
      </c>
      <c r="D381" s="16">
        <f>Interest</f>
      </c>
      <c r="E381" s="16">
        <f>Principal</f>
      </c>
      <c r="F381" s="16">
        <f>Ending.Balance</f>
      </c>
      <c r="G381" s="16">
        <f>Cum.Interest</f>
      </c>
    </row>
  </sheetData>
  <mergeCells count="3">
    <mergeCell ref="A6:C6"/>
    <mergeCell ref="E6:G6"/>
    <mergeCell ref="A1:G1"/>
  </mergeCells>
  <printOptions/>
  <pageMargins left="0.75" right="0.75" top="0.7" bottom="0.76" header="0.5" footer="0.5"/>
  <pageSetup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SBDC Director</dc:creator>
  <cp:keywords/>
  <dc:description/>
  <cp:lastModifiedBy>Tyler Doshier</cp:lastModifiedBy>
  <cp:lastPrinted>2005-12-22T17:45:04Z</cp:lastPrinted>
  <dcterms:created xsi:type="dcterms:W3CDTF">1997-05-21T14:53:32Z</dcterms:created>
  <dcterms:modified xsi:type="dcterms:W3CDTF">2005-12-27T17:51:55Z</dcterms:modified>
  <cp:category/>
  <cp:version/>
  <cp:contentType/>
  <cp:contentStatus/>
</cp:coreProperties>
</file>